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15090" windowHeight="7875" activeTab="6"/>
  </bookViews>
  <sheets>
    <sheet name="ข้อมูลโรงเรียน" sheetId="10" r:id="rId1"/>
    <sheet name="Data สพฐ." sheetId="5" r:id="rId2"/>
    <sheet name="สรุป สพฐ." sheetId="6" r:id="rId3"/>
    <sheet name="มฐ2(2.1)" sheetId="14" r:id="rId4"/>
    <sheet name="มฐ3(3.4)" sheetId="12" r:id="rId5"/>
    <sheet name="มฐ๔" sheetId="13" r:id="rId6"/>
    <sheet name="มฐ5(5.1)" sheetId="7" r:id="rId7"/>
    <sheet name="มฐ5(5.4)" sheetId="8" r:id="rId8"/>
    <sheet name="มฐ7(7.1-7.9)" sheetId="11" r:id="rId9"/>
  </sheets>
  <definedNames>
    <definedName name="_xlnm.Print_Titles" localSheetId="1">'Data สพฐ.'!$1:$4</definedName>
    <definedName name="_xlnm.Print_Titles" localSheetId="8">'มฐ7(7.1-7.9)'!$1:$4</definedName>
    <definedName name="_xlnm.Print_Titles" localSheetId="2">'สรุป สพฐ.'!$1:$4</definedName>
  </definedNames>
  <calcPr calcId="125725"/>
</workbook>
</file>

<file path=xl/calcChain.xml><?xml version="1.0" encoding="utf-8"?>
<calcChain xmlns="http://schemas.openxmlformats.org/spreadsheetml/2006/main">
  <c r="G14" i="8"/>
  <c r="D8" l="1"/>
  <c r="D9"/>
  <c r="D10"/>
  <c r="D11"/>
  <c r="D12"/>
  <c r="D13"/>
  <c r="D14"/>
  <c r="D7"/>
  <c r="D105" i="11"/>
  <c r="E105"/>
  <c r="F105"/>
  <c r="G105"/>
  <c r="H105"/>
  <c r="I105"/>
  <c r="J105"/>
  <c r="C105"/>
  <c r="B105"/>
  <c r="G55" i="5"/>
  <c r="G13" i="14"/>
  <c r="F7"/>
  <c r="F12"/>
  <c r="F11"/>
  <c r="F10"/>
  <c r="F9"/>
  <c r="F8"/>
  <c r="E13"/>
  <c r="D13"/>
  <c r="C13"/>
  <c r="G8" i="8" l="1"/>
  <c r="G9"/>
  <c r="G10"/>
  <c r="G11"/>
  <c r="G12"/>
  <c r="G13"/>
  <c r="G7"/>
  <c r="H8"/>
  <c r="H9"/>
  <c r="H10"/>
  <c r="H11"/>
  <c r="H12"/>
  <c r="H13"/>
  <c r="H14"/>
  <c r="H7"/>
  <c r="K10" i="7"/>
  <c r="K11"/>
  <c r="K12"/>
  <c r="K13"/>
  <c r="K14"/>
  <c r="K15"/>
  <c r="K16"/>
  <c r="C17"/>
  <c r="D17"/>
  <c r="E17"/>
  <c r="F17"/>
  <c r="G17"/>
  <c r="H17"/>
  <c r="I17"/>
  <c r="J17"/>
  <c r="K9"/>
  <c r="L9" s="1"/>
  <c r="L10"/>
  <c r="L11"/>
  <c r="L12"/>
  <c r="L13"/>
  <c r="L14"/>
  <c r="L15"/>
  <c r="L16"/>
  <c r="F81" i="6"/>
  <c r="E81"/>
  <c r="D81"/>
  <c r="C79"/>
  <c r="C84"/>
  <c r="C88"/>
  <c r="H91" i="5"/>
  <c r="I91" s="1"/>
  <c r="F91" i="6" s="1"/>
  <c r="G91" i="5"/>
  <c r="D91" i="6" s="1"/>
  <c r="H90" i="5"/>
  <c r="I90" s="1"/>
  <c r="F90" i="6" s="1"/>
  <c r="G90" i="5"/>
  <c r="D90" i="6" s="1"/>
  <c r="C90" i="5"/>
  <c r="C88" s="1"/>
  <c r="G89"/>
  <c r="H89" s="1"/>
  <c r="I89" s="1"/>
  <c r="F89" i="6" s="1"/>
  <c r="F88" i="5"/>
  <c r="H87"/>
  <c r="I87" s="1"/>
  <c r="F87" i="6" s="1"/>
  <c r="G87" i="5"/>
  <c r="D87" i="6" s="1"/>
  <c r="H86" i="5"/>
  <c r="I86" s="1"/>
  <c r="F86" i="6" s="1"/>
  <c r="G86" i="5"/>
  <c r="D86" i="6" s="1"/>
  <c r="C86" i="5"/>
  <c r="C84" s="1"/>
  <c r="G85"/>
  <c r="H85" s="1"/>
  <c r="I85" s="1"/>
  <c r="F85" i="6" s="1"/>
  <c r="G84" i="5"/>
  <c r="H84" s="1"/>
  <c r="I84" s="1"/>
  <c r="F84" i="6" s="1"/>
  <c r="H83" i="5"/>
  <c r="I83" s="1"/>
  <c r="F83" i="6" s="1"/>
  <c r="G83" i="5"/>
  <c r="D83" i="6" s="1"/>
  <c r="H82" i="5"/>
  <c r="I82" s="1"/>
  <c r="F82" i="6" s="1"/>
  <c r="G82" i="5"/>
  <c r="D82" i="6" s="1"/>
  <c r="C81" i="5"/>
  <c r="C79" s="1"/>
  <c r="G80"/>
  <c r="H80" s="1"/>
  <c r="I80" s="1"/>
  <c r="F80" i="6" s="1"/>
  <c r="H78" i="5"/>
  <c r="I78" s="1"/>
  <c r="F78" i="6" s="1"/>
  <c r="G78" i="5"/>
  <c r="D78" i="6" s="1"/>
  <c r="H77" i="5"/>
  <c r="I77" s="1"/>
  <c r="F77" i="6" s="1"/>
  <c r="G77" i="5"/>
  <c r="D77" i="6" s="1"/>
  <c r="H76" i="5"/>
  <c r="I76" s="1"/>
  <c r="F76" i="6" s="1"/>
  <c r="G76" i="5"/>
  <c r="D76" i="6" s="1"/>
  <c r="H75" i="5"/>
  <c r="I75" s="1"/>
  <c r="F75" i="6" s="1"/>
  <c r="G75" i="5"/>
  <c r="D75" i="6" s="1"/>
  <c r="H74" i="5"/>
  <c r="I74" s="1"/>
  <c r="F74" i="6" s="1"/>
  <c r="G74" i="5"/>
  <c r="D74" i="6" s="1"/>
  <c r="H73" i="5"/>
  <c r="I73" s="1"/>
  <c r="F73" i="6" s="1"/>
  <c r="G73" i="5"/>
  <c r="D73" i="6" s="1"/>
  <c r="C73" i="5"/>
  <c r="G72"/>
  <c r="H72" s="1"/>
  <c r="I72" s="1"/>
  <c r="F72" i="6" s="1"/>
  <c r="H71" i="5"/>
  <c r="I71" s="1"/>
  <c r="F71" i="6" s="1"/>
  <c r="G71" i="5"/>
  <c r="D71" i="6" s="1"/>
  <c r="H70" i="5"/>
  <c r="I70" s="1"/>
  <c r="F70" i="6" s="1"/>
  <c r="G70" i="5"/>
  <c r="D70" i="6" s="1"/>
  <c r="H68" i="5"/>
  <c r="I68" s="1"/>
  <c r="F68" i="6" s="1"/>
  <c r="G68" i="5"/>
  <c r="D68" i="6" s="1"/>
  <c r="C68" i="5"/>
  <c r="G67"/>
  <c r="H67" s="1"/>
  <c r="I67" s="1"/>
  <c r="F67" i="6" s="1"/>
  <c r="H66" i="5"/>
  <c r="I66" s="1"/>
  <c r="F66" i="6" s="1"/>
  <c r="G66" i="5"/>
  <c r="D66" i="6" s="1"/>
  <c r="H65" i="5"/>
  <c r="I65" s="1"/>
  <c r="F65" i="6" s="1"/>
  <c r="G65" i="5"/>
  <c r="D65" i="6" s="1"/>
  <c r="H64" i="5"/>
  <c r="I64" s="1"/>
  <c r="F64" i="6" s="1"/>
  <c r="G64" i="5"/>
  <c r="D64" i="6" s="1"/>
  <c r="H63" i="5"/>
  <c r="I63" s="1"/>
  <c r="F63" i="6" s="1"/>
  <c r="G63" i="5"/>
  <c r="D63" i="6" s="1"/>
  <c r="H62" i="5"/>
  <c r="I62" s="1"/>
  <c r="F62" i="6" s="1"/>
  <c r="G62" i="5"/>
  <c r="D62" i="6" s="1"/>
  <c r="H61" i="5"/>
  <c r="I61" s="1"/>
  <c r="F61" i="6" s="1"/>
  <c r="G61" i="5"/>
  <c r="D61" i="6" s="1"/>
  <c r="C61" i="5"/>
  <c r="G60"/>
  <c r="H60" s="1"/>
  <c r="I60" s="1"/>
  <c r="F60" i="6" s="1"/>
  <c r="H59" i="5"/>
  <c r="I59" s="1"/>
  <c r="F59" i="6" s="1"/>
  <c r="G59" i="5"/>
  <c r="D59" i="6" s="1"/>
  <c r="H58" i="5"/>
  <c r="I58" s="1"/>
  <c r="F58" i="6" s="1"/>
  <c r="G58" i="5"/>
  <c r="D58" i="6" s="1"/>
  <c r="H57" i="5"/>
  <c r="I57" s="1"/>
  <c r="F57" i="6" s="1"/>
  <c r="G57" i="5"/>
  <c r="D57" i="6" s="1"/>
  <c r="C57" i="5"/>
  <c r="G56"/>
  <c r="H56" s="1"/>
  <c r="I56" s="1"/>
  <c r="F56" i="6" s="1"/>
  <c r="H55" i="5"/>
  <c r="I55" s="1"/>
  <c r="F55" i="6" s="1"/>
  <c r="D55"/>
  <c r="H54" i="5"/>
  <c r="I54" s="1"/>
  <c r="F54" i="6" s="1"/>
  <c r="G54" i="5"/>
  <c r="D54" i="6" s="1"/>
  <c r="H53" i="5"/>
  <c r="I53" s="1"/>
  <c r="F53" i="6" s="1"/>
  <c r="G53" i="5"/>
  <c r="D53" i="6" s="1"/>
  <c r="H52" i="5"/>
  <c r="I52" s="1"/>
  <c r="F52" i="6" s="1"/>
  <c r="G52" i="5"/>
  <c r="D52" i="6" s="1"/>
  <c r="H51" i="5"/>
  <c r="I51" s="1"/>
  <c r="F51" i="6" s="1"/>
  <c r="G51" i="5"/>
  <c r="D51" i="6" s="1"/>
  <c r="H50" i="5"/>
  <c r="I50" s="1"/>
  <c r="F50" i="6" s="1"/>
  <c r="G50" i="5"/>
  <c r="D50" i="6" s="1"/>
  <c r="C50" i="5"/>
  <c r="G49"/>
  <c r="H49" s="1"/>
  <c r="I49" s="1"/>
  <c r="F49" i="6" s="1"/>
  <c r="F48" i="5"/>
  <c r="G48" s="1"/>
  <c r="F47"/>
  <c r="G47" s="1"/>
  <c r="F46"/>
  <c r="G46" s="1"/>
  <c r="F45"/>
  <c r="G45" s="1"/>
  <c r="F44"/>
  <c r="G44" s="1"/>
  <c r="H44" s="1"/>
  <c r="F43"/>
  <c r="G43" s="1"/>
  <c r="F42"/>
  <c r="G42" s="1"/>
  <c r="H42" s="1"/>
  <c r="I42" s="1"/>
  <c r="F42" i="6" s="1"/>
  <c r="F41" i="5"/>
  <c r="G41" s="1"/>
  <c r="F40"/>
  <c r="G40" s="1"/>
  <c r="C40"/>
  <c r="F37"/>
  <c r="G37" s="1"/>
  <c r="F36"/>
  <c r="G36" s="1"/>
  <c r="F35"/>
  <c r="G35" s="1"/>
  <c r="F34"/>
  <c r="G34" s="1"/>
  <c r="D34" i="6" s="1"/>
  <c r="C34" i="5"/>
  <c r="F32"/>
  <c r="H32" s="1"/>
  <c r="I32" s="1"/>
  <c r="F32" i="6" s="1"/>
  <c r="F31" i="5"/>
  <c r="H31" s="1"/>
  <c r="I31" s="1"/>
  <c r="F31" i="6" s="1"/>
  <c r="F30" i="5"/>
  <c r="H30" s="1"/>
  <c r="I30" s="1"/>
  <c r="F30" i="6" s="1"/>
  <c r="H29" i="5"/>
  <c r="I29" s="1"/>
  <c r="F29" i="6" s="1"/>
  <c r="C29" i="5"/>
  <c r="F27"/>
  <c r="G27" s="1"/>
  <c r="F26"/>
  <c r="G26" s="1"/>
  <c r="F25"/>
  <c r="G25" s="1"/>
  <c r="F24"/>
  <c r="G24" s="1"/>
  <c r="D24" i="6" s="1"/>
  <c r="C24" i="5"/>
  <c r="F22"/>
  <c r="G22" s="1"/>
  <c r="F21"/>
  <c r="G21" s="1"/>
  <c r="F20"/>
  <c r="G20" s="1"/>
  <c r="F19"/>
  <c r="G19" s="1"/>
  <c r="D19" i="6" s="1"/>
  <c r="C19" i="5"/>
  <c r="F17"/>
  <c r="G17" s="1"/>
  <c r="F16"/>
  <c r="G16" s="1"/>
  <c r="F15"/>
  <c r="G15" s="1"/>
  <c r="F14"/>
  <c r="G14" s="1"/>
  <c r="D14" i="6" s="1"/>
  <c r="C14" i="5"/>
  <c r="F12"/>
  <c r="G12" s="1"/>
  <c r="F11"/>
  <c r="G11" s="1"/>
  <c r="F10"/>
  <c r="G10" s="1"/>
  <c r="F9"/>
  <c r="G9" s="1"/>
  <c r="H9" s="1"/>
  <c r="I9" s="1"/>
  <c r="F9" i="6" s="1"/>
  <c r="F8" i="5"/>
  <c r="G8" s="1"/>
  <c r="H8" s="1"/>
  <c r="I8" s="1"/>
  <c r="F8" i="6" s="1"/>
  <c r="F7" i="5"/>
  <c r="G7" s="1"/>
  <c r="D7" i="6" s="1"/>
  <c r="C7" i="5"/>
  <c r="C5" l="1"/>
  <c r="B38"/>
  <c r="G79"/>
  <c r="H79" s="1"/>
  <c r="I79" s="1"/>
  <c r="F79" i="6" s="1"/>
  <c r="H10" i="5"/>
  <c r="I10" s="1"/>
  <c r="D10" i="6"/>
  <c r="H11" i="5"/>
  <c r="I11" s="1"/>
  <c r="D11" i="6"/>
  <c r="H15" i="5"/>
  <c r="D15" i="6"/>
  <c r="H17" i="5"/>
  <c r="D17" i="6"/>
  <c r="H21" i="5"/>
  <c r="I21" s="1"/>
  <c r="F21" i="6" s="1"/>
  <c r="D21"/>
  <c r="H25" i="5"/>
  <c r="I25" s="1"/>
  <c r="F25" i="6" s="1"/>
  <c r="D25"/>
  <c r="H27" i="5"/>
  <c r="I27" s="1"/>
  <c r="F27" i="6" s="1"/>
  <c r="D27"/>
  <c r="H35" i="5"/>
  <c r="I35" s="1"/>
  <c r="F35" i="6" s="1"/>
  <c r="D35"/>
  <c r="H37" i="5"/>
  <c r="I37" s="1"/>
  <c r="F37" i="6" s="1"/>
  <c r="D37"/>
  <c r="H40" i="5"/>
  <c r="I40" s="1"/>
  <c r="F40" i="6" s="1"/>
  <c r="D40"/>
  <c r="I44" i="5"/>
  <c r="F44" i="6" s="1"/>
  <c r="D44"/>
  <c r="H46" i="5"/>
  <c r="I46" s="1"/>
  <c r="F46" i="6" s="1"/>
  <c r="D46"/>
  <c r="H48" i="5"/>
  <c r="I48" s="1"/>
  <c r="F48" i="6" s="1"/>
  <c r="D48"/>
  <c r="H12" i="5"/>
  <c r="I12" s="1"/>
  <c r="F12" i="6" s="1"/>
  <c r="D12"/>
  <c r="H16" i="5"/>
  <c r="I16" s="1"/>
  <c r="F16" i="6" s="1"/>
  <c r="D16"/>
  <c r="H20" i="5"/>
  <c r="I20" s="1"/>
  <c r="F20" i="6" s="1"/>
  <c r="D20"/>
  <c r="H22" i="5"/>
  <c r="I22" s="1"/>
  <c r="F22" i="6" s="1"/>
  <c r="D22"/>
  <c r="H26" i="5"/>
  <c r="I26" s="1"/>
  <c r="F26" i="6" s="1"/>
  <c r="D26"/>
  <c r="H36" i="5"/>
  <c r="I36" s="1"/>
  <c r="F36" i="6" s="1"/>
  <c r="D36"/>
  <c r="H41" i="5"/>
  <c r="I41" s="1"/>
  <c r="F41" i="6" s="1"/>
  <c r="D41"/>
  <c r="H43" i="5"/>
  <c r="I43" s="1"/>
  <c r="F43" i="6" s="1"/>
  <c r="D43"/>
  <c r="H45" i="5"/>
  <c r="D45" i="6"/>
  <c r="H47" i="5"/>
  <c r="I47" s="1"/>
  <c r="F47" i="6" s="1"/>
  <c r="D47"/>
  <c r="G88" i="5"/>
  <c r="D8" i="6"/>
  <c r="E9"/>
  <c r="E30"/>
  <c r="E32"/>
  <c r="D42"/>
  <c r="E49"/>
  <c r="E51"/>
  <c r="E53"/>
  <c r="E55"/>
  <c r="D56"/>
  <c r="E57"/>
  <c r="E59"/>
  <c r="D60"/>
  <c r="E61"/>
  <c r="E63"/>
  <c r="E65"/>
  <c r="E67"/>
  <c r="E70"/>
  <c r="E72"/>
  <c r="E74"/>
  <c r="E76"/>
  <c r="E78"/>
  <c r="D79"/>
  <c r="E80"/>
  <c r="E82"/>
  <c r="E84"/>
  <c r="D85"/>
  <c r="E86"/>
  <c r="D89"/>
  <c r="E90"/>
  <c r="B92" i="5"/>
  <c r="E8" i="6"/>
  <c r="D9"/>
  <c r="E29"/>
  <c r="E31"/>
  <c r="E42"/>
  <c r="D49"/>
  <c r="E50"/>
  <c r="E52"/>
  <c r="E54"/>
  <c r="E56"/>
  <c r="E58"/>
  <c r="E60"/>
  <c r="E62"/>
  <c r="E64"/>
  <c r="E66"/>
  <c r="D67"/>
  <c r="E68"/>
  <c r="E71"/>
  <c r="D72"/>
  <c r="E73"/>
  <c r="E75"/>
  <c r="E77"/>
  <c r="D80"/>
  <c r="E83"/>
  <c r="D84"/>
  <c r="E85"/>
  <c r="E87"/>
  <c r="E89"/>
  <c r="E91"/>
  <c r="H15" i="8"/>
  <c r="E44" i="6"/>
  <c r="E46"/>
  <c r="E40"/>
  <c r="E35"/>
  <c r="E25"/>
  <c r="E27"/>
  <c r="E21"/>
  <c r="I15" i="5"/>
  <c r="F15" i="6" s="1"/>
  <c r="E15"/>
  <c r="I17" i="5"/>
  <c r="F17" i="6" s="1"/>
  <c r="E17"/>
  <c r="F10"/>
  <c r="E10"/>
  <c r="F11"/>
  <c r="E11"/>
  <c r="E12"/>
  <c r="G15" i="8"/>
  <c r="D15"/>
  <c r="L18" i="7"/>
  <c r="C5" i="6"/>
  <c r="B38"/>
  <c r="H7" i="5"/>
  <c r="G6"/>
  <c r="D6" i="6" s="1"/>
  <c r="H14" i="5"/>
  <c r="G13"/>
  <c r="H19"/>
  <c r="G18"/>
  <c r="H24"/>
  <c r="G23"/>
  <c r="H34"/>
  <c r="G33"/>
  <c r="G39"/>
  <c r="D39" i="6" s="1"/>
  <c r="G29" i="5"/>
  <c r="D29" i="6" s="1"/>
  <c r="G30" i="5"/>
  <c r="D30" i="6" s="1"/>
  <c r="G31" i="5"/>
  <c r="D31" i="6" s="1"/>
  <c r="G32" i="5"/>
  <c r="D32" i="6" s="1"/>
  <c r="B92" l="1"/>
  <c r="I45" i="5"/>
  <c r="F45" i="6" s="1"/>
  <c r="E79"/>
  <c r="E22"/>
  <c r="E41"/>
  <c r="E48"/>
  <c r="E36"/>
  <c r="E47"/>
  <c r="E45"/>
  <c r="E43"/>
  <c r="E37"/>
  <c r="E26"/>
  <c r="E20"/>
  <c r="E16"/>
  <c r="H88" i="5"/>
  <c r="D88" i="6"/>
  <c r="I34" i="5"/>
  <c r="F34" i="6" s="1"/>
  <c r="E34"/>
  <c r="I24" i="5"/>
  <c r="F24" i="6" s="1"/>
  <c r="E24"/>
  <c r="I19" i="5"/>
  <c r="F19" i="6" s="1"/>
  <c r="E19"/>
  <c r="I14" i="5"/>
  <c r="F14" i="6" s="1"/>
  <c r="E14"/>
  <c r="H33" i="5"/>
  <c r="D33" i="6"/>
  <c r="H23" i="5"/>
  <c r="D23" i="6"/>
  <c r="H18" i="5"/>
  <c r="D18" i="6"/>
  <c r="H13" i="5"/>
  <c r="D13" i="6"/>
  <c r="I7" i="5"/>
  <c r="F7" i="6" s="1"/>
  <c r="E7"/>
  <c r="H39" i="5"/>
  <c r="G38"/>
  <c r="H6"/>
  <c r="G28"/>
  <c r="I88" l="1"/>
  <c r="F88" i="6" s="1"/>
  <c r="E88"/>
  <c r="H28" i="5"/>
  <c r="D28" i="6"/>
  <c r="H38" i="5"/>
  <c r="D38" i="6"/>
  <c r="I39" i="5"/>
  <c r="F39" i="6" s="1"/>
  <c r="E39"/>
  <c r="I33" i="5"/>
  <c r="F33" i="6" s="1"/>
  <c r="E33"/>
  <c r="I23" i="5"/>
  <c r="F23" i="6" s="1"/>
  <c r="E23"/>
  <c r="I18" i="5"/>
  <c r="F18" i="6" s="1"/>
  <c r="E18"/>
  <c r="I13" i="5"/>
  <c r="F13" i="6" s="1"/>
  <c r="E13"/>
  <c r="I6" i="5"/>
  <c r="F6" i="6" s="1"/>
  <c r="E6"/>
  <c r="G5" i="5"/>
  <c r="D5" i="6" s="1"/>
  <c r="I28" i="5" l="1"/>
  <c r="F28" i="6" s="1"/>
  <c r="E28"/>
  <c r="I38" i="5"/>
  <c r="F38" i="6" s="1"/>
  <c r="E38"/>
  <c r="G92" i="5"/>
  <c r="H5"/>
  <c r="I5" l="1"/>
  <c r="F5" i="6" s="1"/>
  <c r="E5"/>
  <c r="H92" i="5"/>
  <c r="I92" s="1"/>
  <c r="D92" i="6"/>
  <c r="F92" l="1"/>
  <c r="E92"/>
</calcChain>
</file>

<file path=xl/sharedStrings.xml><?xml version="1.0" encoding="utf-8"?>
<sst xmlns="http://schemas.openxmlformats.org/spreadsheetml/2006/main" count="558" uniqueCount="404">
  <si>
    <t>น้ำหนัก(คะแนน)</t>
  </si>
  <si>
    <t>ประเมิน</t>
  </si>
  <si>
    <t>ผลการประเมินฯ</t>
  </si>
  <si>
    <t xml:space="preserve"> รวม</t>
  </si>
  <si>
    <t>ตนเอง</t>
  </si>
  <si>
    <t xml:space="preserve">มาตรฐานด้านคุณภาพผู้เรียน </t>
  </si>
  <si>
    <t>มาตรฐานที่ ๑ ผู้เรียนมีสุขภาวะที่ดีและมีสุนทรียภาพ</t>
  </si>
  <si>
    <t>๑.๑ มีสุขนิสัยในการดูแลสุขภาพและออกกำลังกาย สม่ำเสมอ</t>
  </si>
  <si>
    <t xml:space="preserve">๑.๒ มีน้ำหนัก ส่วนสูง และมีสมรรถภาพทางกายตามเกณฑ์มาตรฐาน </t>
  </si>
  <si>
    <t>๑.๓ 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</si>
  <si>
    <t xml:space="preserve">๑.๔ เห็นคุณค่าในตนเอง มีความมั่นใจ กล้าแสดงออกอย่างเหมาะสม </t>
  </si>
  <si>
    <t xml:space="preserve">๑.๕ มีมนุษยสัมพันธ์ที่ดีและให้เกียรติผู้อื่น </t>
  </si>
  <si>
    <t>๑.๖ สร้างผลงานจากเข้าร่วมกิจกรรมด้านศิลปะ ดนตรี/นาฏศิลปะ กีฬา/นันทนาการตามจินตนาการ</t>
  </si>
  <si>
    <t>๒.๒ เอื้ออาทรผู้อื่นและกตัญญูกตเวทีต่อผู้มีพระคุณ</t>
  </si>
  <si>
    <t>๒.๓ ยอมรับความคิดและวัฒนธรรมที่แตกต่าง</t>
  </si>
  <si>
    <t>๒.๔ ตระหนัก รู้คุณค่า ร่วมอนุรักษ์และพัฒนาสิ่งแวดล้อม</t>
  </si>
  <si>
    <t>๓.๑ มีนิสัยรักการอ่านและแสวงหาความรู้ด้วยตนเองจากห้องสมุด แหล่งเรียนรู้ และสื่อต่างๆรอบตัว</t>
  </si>
  <si>
    <t xml:space="preserve">๓.๒ มีทักษะในการอ่าน ฟัง ดู พูด เขียน และตั้งคำถามเพื่อค้นคว้าหาความรู้เพิ่มเติม </t>
  </si>
  <si>
    <t>๓.๓ เรียนรู้ร่วมกันเป็นกลุ่ม แลกเปลี่ยนความคิดเห็นเพื่อการเรียนรู้ระหว่างกัน</t>
  </si>
  <si>
    <t>๓.๔ ใช้เทคโนโลยีในการเรียนรู้และนำเสนอผลงาน</t>
  </si>
  <si>
    <t>๔.๑ สรุปความคิดจากเรื่องที่อ่าน ฟัง และดู และสื่อสารโดยการพูดหรือเขียนตามความคิดของตนเอง</t>
  </si>
  <si>
    <t xml:space="preserve">๔.๒ นำเสนอวิธีคิด วิธีแก้ปัญหาด้วยภาษาหรือวิธีการของตนเอง </t>
  </si>
  <si>
    <t xml:space="preserve">๔.๓ กำหนดเป้าหมาย คาดการณ์ ตัดสินใจแก้ปัญหาโดยมีเหตุผลประกอบ </t>
  </si>
  <si>
    <t>มาตรฐานที่ ๕ ผู้เรียนมีความรู้และทักษะที่จำเป็นตามหลักสูตร</t>
  </si>
  <si>
    <t>๕.๒ ผลการประเมินสมรรถนะสำคัญตามหลักสูตรเป็นไปตามเกณฑ์</t>
  </si>
  <si>
    <t>๕.๓ ผลการประเมินการอ่าน คิดวิเคราะห์ และเขียนเป็นไปตามเกณฑ์</t>
  </si>
  <si>
    <t xml:space="preserve">๖.๑ วางแผนการทำงานและดำเนินการจนสำเร็จ </t>
  </si>
  <si>
    <t>๖.๒ ทำงานอย่างมีความสุข มุ่งมั่นพัฒนางาน และภูมิใจในผลงานของตนเอง</t>
  </si>
  <si>
    <t>๖.๓ ทำงานร่วมกับผู้อื่นได้</t>
  </si>
  <si>
    <t xml:space="preserve">๖.๔ มีความรู้สึกที่ดีต่ออาชีพสุจริตและหาความรู้เกี่ยวกับอาชีพที่ตนเองสนใจ </t>
  </si>
  <si>
    <t>มาตรฐานด้านการจัดการศึกษา</t>
  </si>
  <si>
    <t>มาตรฐานที่ ๗ ครูปฏิบัติงานตามบทบาทหน้าที่อย_x001F_างมีประสิทธิภาพและเกิดประสิทธิผล</t>
  </si>
  <si>
    <t>๗.๑ ครูมีการกำหนดเป้าหมายคุณภาพผู้เรียนทั้งด้านความรู้ ทักษะกระบวนการสมรรถนะ และคุณลักษณะที่พึงประสงค์</t>
  </si>
  <si>
    <t>๗.๒ ครูมีการวิเคราะห์ผู้เรียนเป็นรายบุคคล และใช้ข้อมูลในการวางแผนการจัดการเรียนรู้ เพื่อพัฒนาศักยภาพของผู้เรียน</t>
  </si>
  <si>
    <t>๗.๓ ครูออกแบบและจัดการเรียนรู้ที่ตอบสนองความแตกต่างระหว่างบุคคลและพัฒนาการทางสติปัญญา</t>
  </si>
  <si>
    <t>๗.๔ ครูใช้สื่อและเทคโนโลยีที่เหมาะสมผนวกกับการนำบริบทและภูมิปัญญาของท้องถิ่นมาบูรณาการในการจัดการเรียนรู้</t>
  </si>
  <si>
    <t>๗.๕ ครูมีการวัดและประเมินผลที่มุ่งเน้นการพัฒนาการเรียนรู้ของผู้เรียน ด้วยวิธีการที่หลากหลาย</t>
  </si>
  <si>
    <t>๗.๖ ครูให้คำแนะนำ คำปรึกษา และแก้ไขปัญหาให้แก่ผู้เรียนทั้งด้านการเรียนและคุณภาพชีวิตด้วยความเสมอภาค</t>
  </si>
  <si>
    <t>๗.๗ ครูมีการศึกษา วิจัยและพัฒนาการจัดการเรียนรู้ในวิชาที่ตนรับผิดชอบ และใช้ผลในการปรับการสอน</t>
  </si>
  <si>
    <t>๗.๘ ครูประพฤติปฏิบัติตนเป็นแบบอย่างที่ดี และเป็นสมาชิกที่ดีของสถานศึกษา</t>
  </si>
  <si>
    <t>๗.๙ ครูจัดการเรียนการสอนตามวิชาที่ได้รับมอบหมายเต็มเวลา เต็มความสามารถ</t>
  </si>
  <si>
    <t xml:space="preserve">๘.๑ ผู้บริหารมีวิสัยทัศน์ ภาวะผู้นำ และความคิดริเริ่มที่เน้นการพัฒนาผู้เรียน </t>
  </si>
  <si>
    <t>๘.๒ ผู้บริหารใช้หลักการบริหารแบบมีส่วนร่วมและใช้ข้อมูลผลการประเมินหรือผลการวิจัยเป็นฐานคิดทั้งด้านวิชาการและการจัดการ</t>
  </si>
  <si>
    <t>๘.๓ ผู้บริหารสามารถบริหารจัดการการศึกษาให้บรรลุเป้าหมายตามที่กำหนดไว้ในแผนปฏิบัติการ</t>
  </si>
  <si>
    <t xml:space="preserve">๘.๔ ผู้บริหารส่งเสริมและพัฒนาศักยภาพบุคลากรให้พร้อมรับการกระจายอำนาจ </t>
  </si>
  <si>
    <t xml:space="preserve">๘.๕ นักเรียน ผู้ปกครอง และชุมชนพึงพอใจผลการบริหารการจัดการศึกษา </t>
  </si>
  <si>
    <t>๘.๖ ผู้บริหารให้คำแนะนำ คำปรึกษาทางวิชาการและเอาใจใส่การจัดการศึกษาเต็มศักยภาพและเต็มเวลา</t>
  </si>
  <si>
    <t>มาตรฐานที่ ๙ คณะกรรมการสถานศึกษา และผู้ปกครอง ชุมชนปฏิบัติงานตามบทบาทหน้าที่อย่างมีประสิทธิภาพและเกิดประสิทธิผล</t>
  </si>
  <si>
    <t xml:space="preserve">๙.๑ คณะกรรมการสถานศึกษารู้และปฏิบัติหน้าที่ตามที่ระเบียบกำหนด </t>
  </si>
  <si>
    <t>๙.๒ คณะกรรมการสถานศึกษากำกับติดตาม ดูแล และขับเคลื่อนการดำเนินงานของสถานศึกษาให้บรรลุผลสำเร็จตามเป้าหมาย</t>
  </si>
  <si>
    <t xml:space="preserve">๙.๓ ผู้ปกครองและชุมชนเข้ามามีส่วนร่วมในการพัฒนาสถานศึกษา </t>
  </si>
  <si>
    <t>มาตรฐานที่ ๑๐ สถานศึกษามีการจัดหลักสูตร กระบวนการเรียนรู้ และกิจกรรมพัฒนาคุณภาพผู้เรียนอย่างรอบด้าน</t>
  </si>
  <si>
    <t xml:space="preserve">๑๐.๑ หลักสูตรสถานศึกษาเหมาะสมและสอดคล้องกับท้องถิ่น </t>
  </si>
  <si>
    <t>๑๐.๒ จัดรายวิชาเพิ่มเติมที่หลากหลายให้ผู้เรียนเลือกเรียนตามความถนัด ความสามารถและความสนใจ</t>
  </si>
  <si>
    <t>๑๐.๓ จัดกิจกรรมพัฒนาผู้เรียนที่ส่งเสริมและตอบสนองความต้องการ ความสามารถความถนัด และความสนใจของผู้เรียน</t>
  </si>
  <si>
    <t>๑๐.๔ สนับสนุนให้ครูจัดกระบวนการเรียนรู้ที่ให้ผู้เรียนได้ลงมือปฏิบัติจริงจนสรุปความรู้ได้ด้วยตนเอง</t>
  </si>
  <si>
    <t>๑๐.๕ นิเทศภายใน กำกับ ติดตามตรวจสอบ และนำผลไปปรับปรุงการเรียนการสอนอย่างสม่ำเสมอ</t>
  </si>
  <si>
    <t xml:space="preserve">๑๐.๖ จัดระบบดูแลช่วยเหลือผู้เรียนที่มีประสิทธิภาพและครอบคลุมถึงผู้เรียนทุกคน </t>
  </si>
  <si>
    <t>มาตรฐานที่ ๑๑ สถานศึกษามีการจัดสภาพแวดล้อมและการบริการที่ส_x001F_งเสริมให้ผู้เรียนพัฒนาเต็มศักยภาพ</t>
  </si>
  <si>
    <t xml:space="preserve">๑๑.๒ จัดโครงการ กิจกรรมที่ส่งเสริมสุขภาพอนามัยและความปลอดภัยของผู้เรียน </t>
  </si>
  <si>
    <t>๑๑.๓ จัดห้องสมุดที่ให้บริการสื่อและเทคโนโลยีสารสนเทศที่เอื้อให้ผู้เรียนเรียนรู้ด้วยตนเองและหรือเรียนรู้แบบมีส่วนร่วม</t>
  </si>
  <si>
    <t>มาตรฐานที่ ๑๒ สถานศึกษามีการประกันคุณภาพภายในของสถานศึกษาตามที่กำหนดในกฎกระทรวง</t>
  </si>
  <si>
    <t>๑๒.๑ กำหนดมาตรฐานการศึกษาของสถานศึกษา</t>
  </si>
  <si>
    <t>๑๒.๒ จัดทำและดำเนินการตามแผนพัฒนาการจัดการศึกษาของสถานศึกษาที่มุ่งพัฒนาคุณภาพตามมาตรฐานการศึกษาของสถานศึกษา</t>
  </si>
  <si>
    <t>๑๒.๓ จัดระบบข้อมูลสารสนเทศและใช้สารสนเทศในการบริหารจัดการเพื่อพัฒนาคุณภาพสถานศึกษาสถานศึกษา</t>
  </si>
  <si>
    <t xml:space="preserve">๑๒.๔ ติดตามตรวจสอบ และประเมินคุณภาพภายในตามมาตรฐานการศึกษาของสถานศึกษา </t>
  </si>
  <si>
    <t>๑๒.๕ นำผลการประเมินคุณภาพทั้งภายในและภายนอกไปใช้วางแผนพัฒนาคุณภาพการศึกษาอย่างต่อเนื่อง</t>
  </si>
  <si>
    <t>๑๒.๖ จัดทำรายงานประจำปีที่เป็นรายงานการประเมินคุณภาพภายใน</t>
  </si>
  <si>
    <t>๑๓.๑ มีการสร้างและพัฒนาแหล่งเรียนรู้ภายในสถานศึกษาและใช้ประโยชน์จากแหล่งเรียนรู้ทั้งภายในและภายนอกสถานศึกษา</t>
  </si>
  <si>
    <t xml:space="preserve">           เพื่อพัฒนาการเรียนรู้ของผู้เรียนและบุคลากรของสถานศึกษา รวมทั้งผู้ที่เกี่ยวข้อง</t>
  </si>
  <si>
    <t>๑๓.๒ มีการแลกเปลี่ยนเรียนรู้ระหว่างบุคลากรภายในสถานศึกษา ระหว่างสถานศึกษากับครอบครัว ชุมชน และองค์กรที่เกี่ยวข้อง</t>
  </si>
  <si>
    <t xml:space="preserve">มาตรฐานด้านอัตลักษณ์ของสถานศึกษา </t>
  </si>
  <si>
    <t>มาตรฐานที่ ๑๔ การพัฒนาสถานศึกษาให้บรรลุเป้าหมายตามวิสัยทัศน์ ปรัชญา และจุดเน้นที่กำหนดขึ้น</t>
  </si>
  <si>
    <t>๑๔.๒ ผลการดำเนินงานส่งเสริมให้ผู้เรียนบรรลุตามเป้าหมาย วิสัยทัศน์ ปรัชญา และจุดเน้นของสถานศึกษา</t>
  </si>
  <si>
    <t>มาตรฐานที่ ๑๕ การจัดกิจกรรมตามนโยบาย จุดเน้น แนวทางการปฏิรูปการศึกษาเพื่อพัฒนาและส่งเสริมสถานศึกษาให้ยกระดับคุณภาพสูงขึ้น</t>
  </si>
  <si>
    <t>๑๕.๑ จัดโครงการ กิจกรรมพิเศษเพื่อตอบสนองนโยบาย จุดเน้น ตามแนวทางการปฏิรูปการศึกษา</t>
  </si>
  <si>
    <t>๑๕.๒ ผลการดำเนินงานบรรลุตามเป้าหมาย</t>
  </si>
  <si>
    <t>ผลรวมทุกมาตรฐานรวม 4 ด้าน</t>
  </si>
  <si>
    <t>ระดับ๓ขึ้นไป</t>
  </si>
  <si>
    <t>นรทั้งหมด</t>
  </si>
  <si>
    <t>แปล</t>
  </si>
  <si>
    <t>คุณภาพ</t>
  </si>
  <si>
    <t xml:space="preserve">๒.๑ มีคุณลักษณะที่พึงประสงค์ตามหลักสูตร </t>
  </si>
  <si>
    <t>นักเรียน/ครู</t>
  </si>
  <si>
    <t>๕.๑ ผลสัมฤทธิ์ทางการเรียนแต่ละกลุ่มสาระเป็นไปตามเกณฑ์ (หน้า 54)</t>
  </si>
  <si>
    <t xml:space="preserve">          และมีแหล่งเรียนรู้สำหรับผู้เรียน</t>
  </si>
  <si>
    <t>คะแนนที่ได้</t>
  </si>
  <si>
    <t>รายงานประจำปีของสถานศึกษา ปีการศึกษา ๒๕๕๔</t>
  </si>
  <si>
    <t>๔.๔ มีความคิดริเริ่ม และสร้างสรรค์ผลงานด้วยความภาคภูมิใจ</t>
  </si>
  <si>
    <t>๕.๔ ผลการทดสอบระดับชาติเป็นไปตามเกณฑ์ (หน้า 58)</t>
  </si>
  <si>
    <t>ตัวบ่_x001F_งชี้</t>
  </si>
  <si>
    <t>เที่ยบระดับคุณภาพ</t>
  </si>
  <si>
    <t>มาตรฐานด้านมาตรการส่งเสริม</t>
  </si>
  <si>
    <t>มาตรฐานที่ ๒ ผู้เรียนมีคุณธรรม จริยธรรม และค่_x001F_านิยมที่พึงประสงค์</t>
  </si>
  <si>
    <t>มาตรฐานที่ ๓ ผู้เรียนมีทักษะในการแสวงหาความรู้ด้วยตนเอง รักการเรียนรู้ และพัฒนาตนเองอย่างต่อเนื่อง</t>
  </si>
  <si>
    <t>มาตรฐานที่ ๔ ผู้เรียนมีความสามารถในการคิดอย่_x001F_างเป็นระบบ คิดสร้างสรรค์ ตัดสินใจแก้ปัญหาได้อย่างมีสติสมเหตุผล</t>
  </si>
  <si>
    <t>มาตรฐานที่ ๖ ผู้เรียนมีทักษะในการทำงาน รักการทำงาน สามารถทำงานร่_x001F_วมกับผู้อื่นได้และมีเจตคติที่ดีต่ออาชีพสุจริต</t>
  </si>
  <si>
    <t>มาตรฐานที่ ๘ ผู้บริหารปฏิบัติงานตามบทบาทหน้าที่อย่างมีประสิทธิภาพและเกิดประสิทธิผล</t>
  </si>
  <si>
    <t xml:space="preserve">มาตรฐานด้านการสร้างสังคมแห่_x001F_งการเรียนรู้ </t>
  </si>
  <si>
    <t>มาตรฐานที่ ๑๓ สถานศึกษามีการสร้าง ส่_x001F_งเสริม สนับสนุน ให้สถานศึกษาเป็นสังคมแห่_x001F_งการเรียนรู้</t>
  </si>
  <si>
    <t>๑๔.๑ จัดโครงการ กิจกรรมที่ส่งเสริมให้ผู้เรียนบรรลุตามเป้าหมายวิสัยทัศน์ ปรัชญา และจุดเน้นของสถานศึกษา</t>
  </si>
  <si>
    <t>สรุปผลการประเมินคุณภาพตามมาตรฐานการศึกษาของสถานศึกษา</t>
  </si>
  <si>
    <t>ระดับคุณภาพ</t>
  </si>
  <si>
    <t>ผลการการตรวจสอบ</t>
  </si>
  <si>
    <t>แปลคุณภาพ</t>
  </si>
  <si>
    <t xml:space="preserve">         เพื่อพัฒนาการเรียนรู้ของผู้เรียนและบุคลากรของสถานศึกษา รวมทั้งผู้ที่เกี่ยวข้อง</t>
  </si>
  <si>
    <t>สรุปผลสัมฤทธิ์ทางการเรียน 8 กลุ่มสาระการเรียนรู้ทุกระดับชั้น (ม.1-6) ปีการศึกษา ๒๕๕๔</t>
  </si>
  <si>
    <t>กลุ่มสาระการเรียนรู้</t>
  </si>
  <si>
    <t>จำนวนที่เข้าสอบ</t>
  </si>
  <si>
    <t>ชั้นมัธยมศึกษาปีที่ 1 -๖</t>
  </si>
  <si>
    <t>จำนวนนักเรียนที่มีผลการเรียนรู้</t>
  </si>
  <si>
    <t>จำนวนนักเรียนที่ได้ระดับ ๓ ขึ้นไป</t>
  </si>
  <si>
    <t>ร้อยละนักเรียนที่ได้ระดับ ๓ ขึ้นไป</t>
  </si>
  <si>
    <t>ภาษาไทย</t>
  </si>
  <si>
    <t>คณิตศาสตร์</t>
  </si>
  <si>
    <t>วิทยาศาสตร์</t>
  </si>
  <si>
    <t>สังคม ศาสนา และวัฒนธรรม</t>
  </si>
  <si>
    <t>สุขศึกษาและพลศึกษา</t>
  </si>
  <si>
    <t>ศิลปะ</t>
  </si>
  <si>
    <t>การงานอาชีพและเทคโนโลยี</t>
  </si>
  <si>
    <t>ภาษาต่างประเทศ</t>
  </si>
  <si>
    <t>รวม</t>
  </si>
  <si>
    <t>รวมเฉลี่ย</t>
  </si>
  <si>
    <t>มาตรฐาน/ตัวบ่งชี้</t>
  </si>
  <si>
    <t>คำอธิบายระดับคุณภาพ</t>
  </si>
  <si>
    <t>ตามเกณฑ์ที่สถานศึกษาหรือเขตพื้นที่กำหนด</t>
  </si>
  <si>
    <t>หน้า ๕๔</t>
  </si>
  <si>
    <t>สาระวิชา</t>
  </si>
  <si>
    <t>ภาษาอังกฤษ</t>
  </si>
  <si>
    <t>ชั้น ม.๓</t>
  </si>
  <si>
    <t>ชั้น ม.๖</t>
  </si>
  <si>
    <t>คิดเป็นร้อยละ</t>
  </si>
  <si>
    <t>จำนวนนักเรียนที่เข้าสอบ</t>
  </si>
  <si>
    <t>จำนวนนักเรียนที่ได้คะแนน=&gt;ขีดจำกัดล่าง</t>
  </si>
  <si>
    <t>ร้อยละเฉลี่ย</t>
  </si>
  <si>
    <t>หน้า ๕๘</t>
  </si>
  <si>
    <t>จำนวนผู้เรียนร้อยละ ๕๐ ขึ้นไปได้ผลทดสอบรวบยอดเฉลี่ยระดับชาติสูงกว่าเกณฑ์ของสถานศึกษากำหนด</t>
  </si>
  <si>
    <t>หรือเขตพื้นที่การศึกษากำหนด</t>
  </si>
  <si>
    <t>จำนวนผู้เรียนร้อยละ ๔๐-๔๙ ขึ้นไปได้ผลทดสอบรวบยอดเฉลี่ยระดับชาติสูงกว่าเกณฑ์ของสถานศึกษากำหนด</t>
  </si>
  <si>
    <t>จำนวนผู้เรียนร้อยละ ๓๐-๓๙ ขึ้นไปได้ผลทดสอบรวบยอดเฉลี่ยระดับชาติสูงกว่าเกณฑ์ของสถานศึกษากำหนด</t>
  </si>
  <si>
    <t>จำนวนผู้เรียนร้อยละ ๒๐-๒๙ ขึ้นไปได้ผลทดสอบรวบยอดเฉลี่ยระดับชาติสูงกว่าเกณฑ์ของสถานศึกษากำหนด</t>
  </si>
  <si>
    <t>จำนวนผู้เรียนต่ำกว่าร้อยละ ๒๐ได้ผลทดสอบรวบยอดเฉลี่ยระดับชาติสูงกว่าเกณฑ์ของสถานศึกษากำหนด</t>
  </si>
  <si>
    <t>จำนวนผู้เรียนร้อยละ ๗๐-๗๙ ที่มีผลสัมฤทธิ์ทางการเรียนเฉลี่ย (๘ กลุ่มสาระการเรียนรู้)</t>
  </si>
  <si>
    <t>จำนวนผู้เรียนร้อยละ ๘๐ ขึ้นไป ที่มีผลสัมฤทธิ์ทางการเรียนเฉลี่ย (๘ กลุ่มสาระการเรียนรู้)</t>
  </si>
  <si>
    <t>จำนวนผู้เรียนร้อยละ ๖๐-๖๙ ที่มีผลสัมฤทธิ์ทางการเรียนเฉลี่ย (๘ กลุ่มสาระการเรียนรู้)</t>
  </si>
  <si>
    <t>จำนวนผู้เรียนร้อยละ ๕๐-๕๙ ที่มีผลสัมฤทธิ์ทางการเรียนเฉลี่ย (๘ กลุ่มสาระการเรียนรู้)</t>
  </si>
  <si>
    <t>จำนวนผู้เรียนต่ำกว่าร้อยละ ๕๐ ที่มีผลสัมฤทธิ์ทางการเรียนเฉลี่ย (๘ กลุ่มสาระการเรียนรู้)</t>
  </si>
  <si>
    <t xml:space="preserve"> 8 กลุ่มสาระการเรียนรู้ทุกระดับชั้น (ม.๓,ม๖) ปีการศึกษา ๒๕๕๔</t>
  </si>
  <si>
    <t>ข้อมูลทั่วไปของโรงเรียน</t>
  </si>
  <si>
    <t>(ป้อนรหัสเลขที่ หนังสือราชการ)</t>
  </si>
  <si>
    <t>ที่อยู่ :</t>
  </si>
  <si>
    <t>อำเภอ/เขต :</t>
  </si>
  <si>
    <t>เบอร์โทรศัพท์ :</t>
  </si>
  <si>
    <t>เบอร์โทรศัพท์ : มือถือ</t>
  </si>
  <si>
    <t>E-mail ติดต่อ :</t>
  </si>
  <si>
    <t>Website :</t>
  </si>
  <si>
    <t>เขตพื้นที่การศึกษา :</t>
  </si>
  <si>
    <t xml:space="preserve">ชั้นเรียนที่เปิดสอน : </t>
  </si>
  <si>
    <t>จำนวนนักเรียน</t>
  </si>
  <si>
    <t>รวมจำนวนนักเรียนทั้งหมด :</t>
  </si>
  <si>
    <t>ขนาดโรงเรียน :</t>
  </si>
  <si>
    <t>จำนวนบุคลากรสายบริการ :</t>
  </si>
  <si>
    <t>จำนวนบุคลากรครูผู้สอน</t>
  </si>
  <si>
    <t>รวมจำนวนบุคลากรครูทั้งหมด :</t>
  </si>
  <si>
    <t xml:space="preserve">                                     ลงชื่อ</t>
  </si>
  <si>
    <t xml:space="preserve">ข้อมูลทั่วไปสถานศึกษาที่ประเมินตนเอง  </t>
  </si>
  <si>
    <t>(…………………………………………………..)</t>
  </si>
  <si>
    <t>ระดับมัธยมศึกษาตอนต้น :</t>
  </si>
  <si>
    <t>ระดับมัธยมศึกษาตอนปลาย :</t>
  </si>
  <si>
    <t>(กรอกเป็นตัวเลข)</t>
  </si>
  <si>
    <t>จำนวนบุคลากรครูอัตราจ้าง :</t>
  </si>
  <si>
    <t>ขอรับรองข้อมูลที่สรุปผลการการประเมินตนเอง</t>
  </si>
  <si>
    <t>จำนวนบุคลากรสายบริหาร :</t>
  </si>
  <si>
    <t>เกณฑ์การพิจารณา</t>
  </si>
  <si>
    <t>๗.๑ ครูมีการกำหนดเป้าหมายคุณภาพผู้เรียนทั้งด้านความรู้ ทักษะกระบวนการสมรรถนะ และคุณลักษณะที่พึงประสงค์ (ระดับคุณภาพหน้า ๗๙)</t>
  </si>
  <si>
    <t>๗.๒ ครูมีการวิเคราะห์ผู้เรียนเป็นรายบุคคล และใช้ข้อมูลในการวางแผนการจัดการเรียนรู้ เพื่อพัฒนาศักยภาพของผู้เรียน (ระดับคุณภาพหน้า ๗๑)</t>
  </si>
  <si>
    <t>๗.๓ ครูออกแบบและจัดการเรียนรู้ที่ตอบสนองความแตกต่างระหว่างบุคคลและพัฒนาการทางสติปัญญา (ระดับคุณภาพหน้า ๗๓)</t>
  </si>
  <si>
    <t>๗.๔ ครูใช้สื่อและเทคโนโลยีที่เหมาะสมผนวกกับการนำบริบทและภูมิปัญญาของท้องถิ่นมาบูรณาการในการจัดการเรียนรู้(ระดับคุณภาพหน้า ๗๕)</t>
  </si>
  <si>
    <t>๗.๖ ครูให้คำแนะนำ คำปรึกษา และแก้ไขปัญหาให้แก่ผู้เรียนทั้งด้านการเรียนและคุณภาพชีวิตด้วยความเสมอภาค(ระดับคุณภาพหน้า ๗๘)</t>
  </si>
  <si>
    <t>๗.๗ ครูมีการศึกษา วิจัยและพัฒนาการจัดการเรียนรู้ในวิชาที่ตนรับผิดชอบ และใช้ผลในการปรับการสอน(ระดับคุณภาพหน้า ๘๐)</t>
  </si>
  <si>
    <t>๗.๕ ครูมีการวัดและประเมินผลที่มุ่งเน้นการพัฒนาการเรียนรู้ของผู้เรียน ด้วยวิธีการที่หลากหลาย(ระดับคุณภาพหน้า ๗๖)</t>
  </si>
  <si>
    <t>คนที่ ๑</t>
  </si>
  <si>
    <t>คนที่ ๒</t>
  </si>
  <si>
    <t>คนที่ ๓</t>
  </si>
  <si>
    <t>คนที่ ๔</t>
  </si>
  <si>
    <t>คนที่ ๕</t>
  </si>
  <si>
    <t xml:space="preserve">       ๕.๔ ผลการประเมินคุณภาพการศึกษาระดับชาติ</t>
  </si>
  <si>
    <t xml:space="preserve">      ๕.๑ ผลสัมฤทธิ์ทางการเรียนแต่ละกลุ่มสาระเป็นไปตามเกณฑ์</t>
  </si>
  <si>
    <t>มาตรฐานที่ ๗ ครูปฏิบัติงานตามบทบาทหน้าที่อย่างมีประสิทธิภาพและเกิดประสิทธิผล (ตัวบ่งชี้ที่ ๗.๑ - ๗.๙)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</si>
  <si>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</si>
  <si>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       ตัวบ่งชี้ที่ ๓.๔ ใช้เทคโนโลยีในการเรียนรู้และนำเสนอผลงาน</t>
  </si>
  <si>
    <t>ชั้น</t>
  </si>
  <si>
    <t>ระดับปรับปรุง</t>
  </si>
  <si>
    <t>ระดับพอใช้</t>
  </si>
  <si>
    <t>ระดับดี</t>
  </si>
  <si>
    <t>ระดับดีมาก</t>
  </si>
  <si>
    <t>ระดับดีเยี่ยม</t>
  </si>
  <si>
    <t>ม.๑</t>
  </si>
  <si>
    <t>ม.๒</t>
  </si>
  <si>
    <t>ม.๓</t>
  </si>
  <si>
    <t>ม.๔</t>
  </si>
  <si>
    <t>ม.๕</t>
  </si>
  <si>
    <t>ม.๖</t>
  </si>
  <si>
    <t>รวม (คน)</t>
  </si>
  <si>
    <t>ระดับ ๓ ขึ้นไป(คน)</t>
  </si>
  <si>
    <t>สรุป ตัวบ่งชี้ที่ ๗.๑ - ๗.๙</t>
  </si>
  <si>
    <t>จำนวนนักเรียนที่มีผลการประเมิน ตบชที่ ๓.๔</t>
  </si>
  <si>
    <t>ชื่อโรงเรียน /จังหวัด:</t>
  </si>
  <si>
    <t xml:space="preserve">  ตำแหน่งผู้อำนวยการโรงเรียน/ผู้ทำการแทนฯ</t>
  </si>
  <si>
    <t>มาตรฐานที่ ๔ ผู้เรียนมีความสามารถในการคิดอย่างเป็นระบบ คิดสร้างสรรค์ ตัดสินใจ แก้ปัญหาได้อย่างมีสติสมเหตุผล</t>
  </si>
  <si>
    <t>ผลการประเมินระดับพอใช้และปรับปรุง</t>
  </si>
  <si>
    <t>ผลการประเมินระดับดี ดีมาก และดีเยี่ยม</t>
  </si>
  <si>
    <t>คน</t>
  </si>
  <si>
    <t>ร้อยละ</t>
  </si>
  <si>
    <t>ปัจจัย/วิธีการที่ทำให้การดำเนินงานตามมาตรฐานที่ ๔ ประสบความสำเร็จตามเป้าหมาย</t>
  </si>
  <si>
    <t>ปัญหาอุปสรรคที่ทำให้การดำเนินงานตามมาตรฐาน ที่ ๔ ไม่ประสบความสำเร็จ</t>
  </si>
  <si>
    <t>จุดที่ควรพัฒนาตามมาตรฐานที่ ๔</t>
  </si>
  <si>
    <t>ปัจจัย/วิธีการที่ทำให้การดำเนินงานตามตัวบ่งชี้ที่ ๓.๔ ประสบความสำเร็จตามเป้าหมาย</t>
  </si>
  <si>
    <t>ปัญหาอุปสรรคที่ทำให้การดำเนินงานตามตัวบ่งชี้ที่ ๓.๔ ไม่ประสบความสำเร็จ</t>
  </si>
  <si>
    <t>จุดที่ควรพัฒนาตามตัวบ่งชี้ที่ ๓.๔</t>
  </si>
  <si>
    <t>แนวทางการพัฒนาตามตัวบ่งชี้ที่ ๓.๔</t>
  </si>
  <si>
    <t>๗.๘ ครูประพฤติปฏิบัติตนเป็นแบบอย่างที่ดี และเป็นสมาชิกที่ดีของสถานศึกษา(ระดับคุณภาพหน้า๘๑)</t>
  </si>
  <si>
    <t>๗.๙ ครูจัดการเรียนการสอนตามวิชาที่ได้รับมอบหมายเต็มเวลาเต็มความสามารถ (ระดับคุณภาพหน้า๘๒)</t>
  </si>
  <si>
    <t xml:space="preserve">                กรอกข้อมูลเฉพาะเซลล์ที่มีพื้นสีขาวตัวเลขสีดำ (passwordป้องกันแผ่นงาน คือ 1234 ภาษาEN))</t>
  </si>
  <si>
    <t>โรงเรียนรัตนโกสินทร์สมโภชบวรนิเวศศาลายา ในพระสังฆราชูปถัมภ์ จังหวัดนครปฐม</t>
  </si>
  <si>
    <r>
      <rPr>
        <u/>
        <sz val="16"/>
        <color theme="1"/>
        <rFont val="Angsana New"/>
        <family val="1"/>
      </rPr>
      <t>หมายเหตุ</t>
    </r>
    <r>
      <rPr>
        <sz val="16"/>
        <color theme="1"/>
        <rFont val="Angsana New"/>
        <family val="1"/>
      </rPr>
      <t xml:space="preserve">  บรรยายพอสังเขปสั้น ๆ</t>
    </r>
  </si>
  <si>
    <t>โรงเรียนรัตนโกสินทร์สมโภชบวรนิเวศศาลายา ในพระสังฆราชูปถัมภ์  จังหวัดนครปฐม</t>
  </si>
  <si>
    <r>
      <rPr>
        <b/>
        <u/>
        <sz val="16"/>
        <color theme="1"/>
        <rFont val="Angsana New"/>
        <family val="1"/>
      </rPr>
      <t>หมายเหตุ</t>
    </r>
    <r>
      <rPr>
        <b/>
        <sz val="16"/>
        <color theme="1"/>
        <rFont val="Angsana New"/>
        <family val="1"/>
      </rPr>
      <t xml:space="preserve">         ๑ = ปฏิบัติได้ตามประเด็นการพิจารณา    ๐ = ไม่สามารถปฏิบัติได้ตามประเด็นการพิจารณา</t>
    </r>
  </si>
  <si>
    <t>สังคมศึกษา</t>
  </si>
  <si>
    <r>
      <rPr>
        <u/>
        <sz val="16"/>
        <color theme="1"/>
        <rFont val="Angsana New"/>
        <family val="1"/>
      </rPr>
      <t>หมายเหตุ</t>
    </r>
    <r>
      <rPr>
        <sz val="16"/>
        <color theme="1"/>
        <rFont val="Angsana New"/>
        <family val="1"/>
      </rPr>
      <t xml:space="preserve">  ค่าขีดจำกัดล่าง   =        -   </t>
    </r>
    <r>
      <rPr>
        <u/>
        <sz val="16"/>
        <color theme="1"/>
        <rFont val="Angsana New"/>
        <family val="1"/>
      </rPr>
      <t>(๒.๕๘ x S.D)</t>
    </r>
  </si>
  <si>
    <t>คนที่ ๖</t>
  </si>
  <si>
    <t>คนที่ ๗</t>
  </si>
  <si>
    <t>คนที่ ๘</t>
  </si>
  <si>
    <t>คนที่ ๙</t>
  </si>
  <si>
    <t>คนที่ ๑๐</t>
  </si>
  <si>
    <t>คนที่ ๑๑</t>
  </si>
  <si>
    <t>คนที่ ๑๒</t>
  </si>
  <si>
    <t>คนที่ ๑๓</t>
  </si>
  <si>
    <t>คนที่ ๑๔</t>
  </si>
  <si>
    <t>คนที่ ๑๕</t>
  </si>
  <si>
    <t>คนที่ ๑๖</t>
  </si>
  <si>
    <t>คนที่ ๑๗</t>
  </si>
  <si>
    <t>คนที่ ๑๘</t>
  </si>
  <si>
    <t>คนที่ ๑๙</t>
  </si>
  <si>
    <t>คนที่ ๒๐</t>
  </si>
  <si>
    <t>คนที่ ๒๑</t>
  </si>
  <si>
    <t>คนที่ ๒๒</t>
  </si>
  <si>
    <t>คนที่ ๒๓</t>
  </si>
  <si>
    <t>คนที่ ๒๔</t>
  </si>
  <si>
    <t>คนที่ ๒๕</t>
  </si>
  <si>
    <t>คนที่ ๒๖</t>
  </si>
  <si>
    <t>คนที่ ๒๗</t>
  </si>
  <si>
    <t>คนที่ ๒๘</t>
  </si>
  <si>
    <t>คนที่ ๒๙</t>
  </si>
  <si>
    <t>คนที่ ๓๐</t>
  </si>
  <si>
    <t>คนที่ ๓๑</t>
  </si>
  <si>
    <t>คนที่ ๓๒</t>
  </si>
  <si>
    <t>คนที่ ๓๓</t>
  </si>
  <si>
    <t>คนที่ ๓๔</t>
  </si>
  <si>
    <t>คนที่ ๓๕</t>
  </si>
  <si>
    <t>คนที่ ๓๖</t>
  </si>
  <si>
    <t>คนที่ ๓๗</t>
  </si>
  <si>
    <t>คนที่ ๓๘</t>
  </si>
  <si>
    <t>คนที่ ๓๙</t>
  </si>
  <si>
    <t>คนที่ ๔๐</t>
  </si>
  <si>
    <t>คนที่ ๔๑</t>
  </si>
  <si>
    <t>คนที่ ๔๒</t>
  </si>
  <si>
    <t>คนที่ ๔๓</t>
  </si>
  <si>
    <t>คนที่ ๔๔</t>
  </si>
  <si>
    <t>คนที่ ๔๕</t>
  </si>
  <si>
    <t>คนที่ ๔๖</t>
  </si>
  <si>
    <t>คนที่ ๔๗</t>
  </si>
  <si>
    <t>คนที่ ๔๘</t>
  </si>
  <si>
    <t>คนที่ ๔๙</t>
  </si>
  <si>
    <t>คนที่ ๕๐</t>
  </si>
  <si>
    <t>คนที่ ๕๑</t>
  </si>
  <si>
    <t>คนที่ ๕๒</t>
  </si>
  <si>
    <t>คนที่ ๕๓</t>
  </si>
  <si>
    <t>คนที่ ๕๔</t>
  </si>
  <si>
    <t>คนที่ ๕๕</t>
  </si>
  <si>
    <t>คนที่ ๕๖</t>
  </si>
  <si>
    <t>คนที่ ๕๗</t>
  </si>
  <si>
    <t>คนที่ ๕๘</t>
  </si>
  <si>
    <t>คนที่ ๕๙</t>
  </si>
  <si>
    <t>คนที่ ๖๐</t>
  </si>
  <si>
    <t>คนที่ ๖๑</t>
  </si>
  <si>
    <t>คนที่ ๖๒</t>
  </si>
  <si>
    <t>คนที่ ๖๓</t>
  </si>
  <si>
    <t>คนที่ ๖๔</t>
  </si>
  <si>
    <t>คนที่ ๖๕</t>
  </si>
  <si>
    <t>คนที่ ๖๖</t>
  </si>
  <si>
    <t>คนที่ ๖๗</t>
  </si>
  <si>
    <t>คนที่ ๖๘</t>
  </si>
  <si>
    <t>คนที่ ๖๙</t>
  </si>
  <si>
    <t>คนที่ ๗๐</t>
  </si>
  <si>
    <t>คนที่ ๗๑</t>
  </si>
  <si>
    <t>คนที่ ๗๒</t>
  </si>
  <si>
    <t>คนที่ ๗๓</t>
  </si>
  <si>
    <t>คนที่ ๗๔</t>
  </si>
  <si>
    <t>คนที่ ๗๕</t>
  </si>
  <si>
    <t>คนที่ ๗๖</t>
  </si>
  <si>
    <t>คนที่ ๗๗</t>
  </si>
  <si>
    <t>คนที่ ๗๘</t>
  </si>
  <si>
    <t>คนที่ ๗๙</t>
  </si>
  <si>
    <t>คนที่ ๘๐</t>
  </si>
  <si>
    <t>คนที่ ๘๑</t>
  </si>
  <si>
    <t>คนที่ ๘๒</t>
  </si>
  <si>
    <t>คนที่ ๘๓</t>
  </si>
  <si>
    <t>คนที่ ๘๔</t>
  </si>
  <si>
    <r>
      <rPr>
        <u/>
        <sz val="16"/>
        <rFont val="Angsana New"/>
        <family val="1"/>
      </rPr>
      <t xml:space="preserve">หมายเหตุ </t>
    </r>
    <r>
      <rPr>
        <sz val="16"/>
        <rFont val="Angsana New"/>
        <family val="1"/>
      </rPr>
      <t xml:space="preserve">  มาตรฐานที่ ๕ ตัวบ่งชี้ที่ ๕.๑-๕.๔ (ช่องE30-E๓๓) ต้องคิดเป็นร้อยละของนักเรียนมาก่อนกรอกข้อมูล (ไม่ใช่จำนวนนักเรียน)</t>
    </r>
  </si>
  <si>
    <t>น้ำหนัก (คะแนน)</t>
  </si>
  <si>
    <t xml:space="preserve">                     ติดต่อสอบถามการประกันคุณภาพการศีกษาหรือการกรอกข้อมูลติดต่อ 086-16344๙๙ (ศน ดวงแก้ว  โพธิ์อ้น)</t>
  </si>
  <si>
    <t>รัตนโกสินทร์สมโภชบวรนิเวศศาลายา ในพระสังฆราชูปถัมภ์ จังหวัดนครปฐม</t>
  </si>
  <si>
    <t>www.rsbs.ac.th</t>
  </si>
  <si>
    <t>ขนาดใหญ่</t>
  </si>
  <si>
    <t>๐๔๒๓๙.๖๐</t>
  </si>
  <si>
    <t xml:space="preserve">๙๒ หมู่ ๓ ตำบลศาลายา  </t>
  </si>
  <si>
    <t>อำเภอพุทธมณฑล  จังหวัดนครปฐม ๗๓๑๗๐</t>
  </si>
  <si>
    <t>๐๒๔๘๒๑๑๕๔, ๐๒๔๘๒๑๑๕๕, ๐๒๔๘๒๑๑๕๖</t>
  </si>
  <si>
    <t>มัธยมศึกษา เขต ๙</t>
  </si>
  <si>
    <t>ม.๑ - ม.๖</t>
  </si>
  <si>
    <t>๑๒.๒ จัดทำและดำเนินการตามแผนพัฒนาการจัดการศึกษาของสถานศึกษาที่มุ่งพัฒนาคุณภาพตามมาตรฐาน
การศึกษาของสถานศึกษา</t>
  </si>
  <si>
    <t>๑.๓ 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
และปัญหาทางเพศ</t>
  </si>
  <si>
    <t>มาตรฐานที่ ๒ ผู้เรียนมีคุณธรรม จริยะธรรม และค่านิยมที่พีงประสงค์</t>
  </si>
  <si>
    <t>นักเรียน</t>
  </si>
  <si>
    <t>จำนวนนักเรียนที่ผ่านเกณฑ์การประเมินคุณลักษณะอันพึงประสงค์ตามหลักสูตรการศึกษาขั้นพื้นฐานจำแนกเป็นระดับ</t>
  </si>
  <si>
    <t>ผ่าน</t>
  </si>
  <si>
    <t>ดี</t>
  </si>
  <si>
    <t>ดีเยี่ยม</t>
  </si>
  <si>
    <t>รวมนักเรียนทั้งหมด</t>
  </si>
  <si>
    <t>ดีเด่น เป็นแบบอย่างในการพัฒนาผู้เรียน ดังนี้</t>
  </si>
  <si>
    <t xml:space="preserve">   ตัวบ่งชี้ที่ ๒.๑ มีคุณลักษณะที่พึงประสงค์ตามหลักสูตร</t>
  </si>
  <si>
    <t>คนที่ ๘๕</t>
  </si>
  <si>
    <t>คนที่ ๘๖</t>
  </si>
  <si>
    <t>คนที่ ๘๗</t>
  </si>
  <si>
    <t>คนที่ ๘๘</t>
  </si>
  <si>
    <t>คนที่ ๘๙</t>
  </si>
  <si>
    <t xml:space="preserve">1  รักชาติ ศาสน์ กษัตริย์       </t>
  </si>
  <si>
    <t>ตัวอย่างกิจกรรมที่โรงเรียนพัฒนานักเรียนให้มีคุณลักษณะอันพึงประสงค์ ๘ ประการที่ประสบความสำเร็จ</t>
  </si>
  <si>
    <t xml:space="preserve">         - กิจกรรมวิถีพุทธ วิถีธรรม วิถีไทย</t>
  </si>
  <si>
    <t xml:space="preserve">         - กิจกรรมวันสำคัญตามปฏิทิน</t>
  </si>
  <si>
    <t xml:space="preserve">         - โครงการจัดกิจกรรมวันพ่อแห่งชาติ</t>
  </si>
  <si>
    <t xml:space="preserve">         -  โครงการจัดกิจกรรมวันแม่แห่งชาติ</t>
  </si>
  <si>
    <t xml:space="preserve">         - ค่ายปฏิบัติธรรมเฉลิมพระเกียรติ</t>
  </si>
  <si>
    <t>2 ซื่อสัตย์  สุจริต</t>
  </si>
  <si>
    <t xml:space="preserve">         - โครงการส่งเสริมประชาธิปไตยในโรงเรียน</t>
  </si>
  <si>
    <t xml:space="preserve">         - โครงการต้นกล้าคุณธรรม</t>
  </si>
  <si>
    <t xml:space="preserve">         - โครงการปฏิบัติธรรมเฉลิมพระเกียรติ</t>
  </si>
  <si>
    <t>3  มีวินัย</t>
  </si>
  <si>
    <t xml:space="preserve">         - การแข่งขันกีฬาสีภายในโรงเรียน</t>
  </si>
  <si>
    <t xml:space="preserve">         - การแข่งขันกีฬาจตุรัตน์สัมพันธ์</t>
  </si>
  <si>
    <t xml:space="preserve">4  ใฝ่เรียนรู้ </t>
  </si>
  <si>
    <t xml:space="preserve">         - กิจกรรมนิทรรศการวิชาการ (อเมซิ่งบวรศาลายา)</t>
  </si>
  <si>
    <t xml:space="preserve">         - การสอนเสริม O-net</t>
  </si>
  <si>
    <t xml:space="preserve">         - โครงการส่งเสริมอัจฉริยะภาพนักเรียน</t>
  </si>
  <si>
    <t xml:space="preserve">         - การแข่งขันสู่ความเป็นเลิศทางคณิตศาสตร์ วิทยาศาสตร์ ภาษาอังกฤษ ภาษาจีน</t>
  </si>
  <si>
    <t xml:space="preserve">         - นิทรรศการวิทยาศาสตร์</t>
  </si>
  <si>
    <t>5  อยู่อย่างพอเพียง</t>
  </si>
  <si>
    <t xml:space="preserve">         - โครงการเศรษฐกิจพอเพียง</t>
  </si>
  <si>
    <t xml:space="preserve">         - บูรณาการตามหลักเศรษฐกิจพอเพียง</t>
  </si>
  <si>
    <t xml:space="preserve">         - เข้าค่ายพัฒนาผู้นำนักเรียน</t>
  </si>
  <si>
    <t xml:space="preserve">         - กิจกรรมค่ายอาสา</t>
  </si>
  <si>
    <t>6  มุ่งมั่นในการทำงาน</t>
  </si>
  <si>
    <t>7  รักความเป็นไทย</t>
  </si>
  <si>
    <t xml:space="preserve">         - กิจกรรมไหว้ครู</t>
  </si>
  <si>
    <t xml:space="preserve">         - พัฒนาภาษาไทยสู่คุณภาพผู้เรียน</t>
  </si>
  <si>
    <t xml:space="preserve">         - ส่งเสริมดนตรีและนาฏศิลป์ไทย</t>
  </si>
  <si>
    <t xml:space="preserve">         - วันสุนทรภู่ , วันรักษ์ภาษาไทย</t>
  </si>
  <si>
    <t>๘ มีจิตสาธารณะ</t>
  </si>
  <si>
    <t xml:space="preserve">         - การรณรงค์ป้องกันสารเสพติด</t>
  </si>
  <si>
    <t xml:space="preserve">         - กิจกรรมวันเด็กแห่งชาติ</t>
  </si>
  <si>
    <t xml:space="preserve">         - โครงการป้องกันน้ำท่วมพุทธมณฑล</t>
  </si>
  <si>
    <t>๑ โรงเรียนจัดตั้งศูนย์เทคโนโลยี</t>
  </si>
  <si>
    <t>๒ โรงเรียนจัดคอมพิวเตอร์และ Tablet ให้นักเรียนทุกคนได้เรียนรู้และสืบค้นข้อมูล</t>
  </si>
  <si>
    <t>๓ นักเรียนใช้คอมพิวเตอร์ในการนำเสนอผลงานและออกแบบผลงาน</t>
  </si>
  <si>
    <t>๑ สัญญาณอินเตอร์เน็ตยังไม่ครอบคลุมทั่วพื้นที่</t>
  </si>
  <si>
    <t>๑ เพิ่มสัญญาณอินเตอร์เน็ต</t>
  </si>
  <si>
    <t>๒ เพิ่มจำนวนห้องคอมพิวเตอร์ อุปกรณ์ และสื่ออิเล็กทรอนิกส์ให้เพียงพอกับจำนวนนักเรียน</t>
  </si>
  <si>
    <t>๑ จัดสรรงบประมาณเพิ่มเติม</t>
  </si>
  <si>
    <t>๒ เชิญชวนองกรค์ สมาคม หน่วยงานอื่นเข้ามาสนับสนุนด้านเทคโนโลยีสารสนเทศ</t>
  </si>
  <si>
    <t>๓ พัฒนาครูให้มีความรู้ทางด้านเทคโนโลยีใหม่ๆ และอบรมอย่างต่อเนื่อง</t>
  </si>
  <si>
    <t>๑ โครงการโรงเรียนมาตรฐานสากล</t>
  </si>
  <si>
    <t>๒ การแข่งขันโครงงาน</t>
  </si>
  <si>
    <t>๓ โครงการนักเรียนอัจฉริยภาพวิทย์ - คณิต</t>
  </si>
  <si>
    <t>๑ ไม่มีโครงงานครบทุกกลุ่มสาระการเรียนรู้</t>
  </si>
  <si>
    <t>๑ การจัดกิจกรรมการเรียนการสอนควรกำหนดในแผนการจัดการเรียนรู้ในการอ่าน คิด วิเคราะห์</t>
  </si>
  <si>
    <t>แนวทางการพัฒนาตามมาตรฐานที่ ๔</t>
  </si>
  <si>
    <t>๒ จัดการอบรมสัมมนาให้นักเรียนนที่ส่งเสริม คิด วิเคราะห์ เช่น ค่ายนักเขียน</t>
  </si>
  <si>
    <t>๓ ค่ายโครงงาน ค่ายวิชาชีพ</t>
  </si>
  <si>
    <t>คนที่ ๙๐</t>
  </si>
  <si>
    <t>คนที่ ๙๑</t>
  </si>
  <si>
    <t>คนที่ ๙๒</t>
  </si>
  <si>
    <t>คนที่ ๙๓</t>
  </si>
  <si>
    <t>คนที่ ๙๔</t>
  </si>
  <si>
    <t>คนที่ ๙๕</t>
  </si>
  <si>
    <t>คนที่ ๙๖</t>
  </si>
  <si>
    <t>คนที่ ๙๗</t>
  </si>
  <si>
    <t>คนที่ ๙๘</t>
  </si>
  <si>
    <t>คนที่ ๙๙</t>
  </si>
  <si>
    <t>คนที่ ๑๐๐</t>
  </si>
  <si>
    <t>๑๑.๑ ห้องเรียน ห้องปฏิบัติการ อาคารเรียนมั่นคง สะอาดและปลอดภัย มีสิ่งอำนวยความสะดวก</t>
  </si>
  <si>
    <t xml:space="preserve">           พอเพียง อยู่ในสภาพใช้การได้ดี สภาพแวดล้อมร่มรื่นและมีแหล่งเรียนรู้สำหรับผู้เรียน</t>
  </si>
  <si>
    <t>หมายเหตุ   แผ่นงานนี้ไม่ต้องกรอกข้อมูลเป็นข้อมูลเชื่อมโยงจากแผ่นงาน Data สพฐ.</t>
  </si>
  <si>
    <t>๑๑.๑ ห้องเรียน ห้องปฏิบัติการ อาคารเรียนมั่นคง สะอาดและปลอดภัย มีสิ่งอำนวยความสะดวก พอเพียง อยู่ในสภาพใช้การได้ดี สภาพแวดล้อมร่มรื่น</t>
  </si>
</sst>
</file>

<file path=xl/styles.xml><?xml version="1.0" encoding="utf-8"?>
<styleSheet xmlns="http://schemas.openxmlformats.org/spreadsheetml/2006/main">
  <numFmts count="6">
    <numFmt numFmtId="44" formatCode="_-&quot;฿&quot;* #,##0.00_-;\-&quot;฿&quot;* #,##0.00_-;_-&quot;฿&quot;* &quot;-&quot;??_-;_-@_-"/>
    <numFmt numFmtId="187" formatCode="t0.0"/>
    <numFmt numFmtId="188" formatCode="t0.000000"/>
    <numFmt numFmtId="189" formatCode="0.0"/>
    <numFmt numFmtId="190" formatCode="0.000"/>
    <numFmt numFmtId="191" formatCode="0.00000"/>
  </numFmts>
  <fonts count="42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indexed="16"/>
      <name val="Angsana New"/>
      <family val="1"/>
    </font>
    <font>
      <b/>
      <sz val="16"/>
      <color indexed="12"/>
      <name val="Angsana New"/>
      <family val="1"/>
    </font>
    <font>
      <b/>
      <sz val="16"/>
      <color rgb="FFC00000"/>
      <name val="Angsana New"/>
      <family val="1"/>
    </font>
    <font>
      <b/>
      <sz val="16"/>
      <color indexed="18"/>
      <name val="Angsana New"/>
      <family val="1"/>
    </font>
    <font>
      <b/>
      <sz val="16"/>
      <color indexed="63"/>
      <name val="Angsana New"/>
      <family val="1"/>
    </font>
    <font>
      <sz val="16"/>
      <color indexed="63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u/>
      <sz val="16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8"/>
      <color theme="1"/>
      <name val="Angsana New"/>
      <family val="1"/>
    </font>
    <font>
      <sz val="11"/>
      <color theme="1"/>
      <name val="Angsana New"/>
      <family val="1"/>
    </font>
    <font>
      <sz val="14"/>
      <name val="Angsana New"/>
      <family val="1"/>
    </font>
    <font>
      <b/>
      <u/>
      <sz val="16"/>
      <color theme="1"/>
      <name val="Angsana New"/>
      <family val="1"/>
    </font>
    <font>
      <sz val="16"/>
      <color rgb="FFFCFEB8"/>
      <name val="Angsana New"/>
      <family val="1"/>
    </font>
    <font>
      <b/>
      <sz val="12"/>
      <color theme="1"/>
      <name val="Angsana New"/>
      <family val="1"/>
    </font>
    <font>
      <b/>
      <sz val="18"/>
      <name val="Angsana New"/>
      <family val="1"/>
    </font>
    <font>
      <b/>
      <sz val="16"/>
      <color theme="9" tint="-0.249977111117893"/>
      <name val="Angsana New"/>
      <family val="1"/>
    </font>
    <font>
      <sz val="16"/>
      <color theme="9" tint="-0.249977111117893"/>
      <name val="Angsana New"/>
      <family val="1"/>
    </font>
    <font>
      <b/>
      <sz val="16"/>
      <color rgb="FF0070C0"/>
      <name val="Angsana New"/>
      <family val="1"/>
    </font>
    <font>
      <sz val="16"/>
      <color rgb="FF0070C0"/>
      <name val="Angsana New"/>
      <family val="1"/>
    </font>
    <font>
      <sz val="12"/>
      <name val="Angsana New"/>
      <family val="1"/>
    </font>
    <font>
      <b/>
      <sz val="18"/>
      <color rgb="FF002060"/>
      <name val="Angsana New"/>
      <family val="1"/>
    </font>
    <font>
      <u/>
      <sz val="16"/>
      <name val="Angsana New"/>
      <family val="1"/>
    </font>
    <font>
      <b/>
      <sz val="16"/>
      <color rgb="FF002060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u/>
      <sz val="11"/>
      <color theme="10"/>
      <name val="Tahoma"/>
      <family val="2"/>
      <charset val="222"/>
    </font>
    <font>
      <b/>
      <sz val="14"/>
      <color rgb="FF0070C0"/>
      <name val="Angsana New"/>
      <family val="1"/>
    </font>
    <font>
      <sz val="14"/>
      <color rgb="FF0070C0"/>
      <name val="Angsana New"/>
      <family val="1"/>
    </font>
    <font>
      <sz val="12"/>
      <color theme="1"/>
      <name val="Angsana New"/>
      <family val="1"/>
    </font>
    <font>
      <b/>
      <sz val="12"/>
      <name val="Angsana New"/>
      <family val="1"/>
    </font>
    <font>
      <sz val="12"/>
      <color theme="9" tint="-0.249977111117893"/>
      <name val="Angsana New"/>
      <family val="1"/>
    </font>
    <font>
      <b/>
      <sz val="12"/>
      <color theme="9" tint="-0.249977111117893"/>
      <name val="Angsana New"/>
      <family val="1"/>
    </font>
    <font>
      <sz val="12"/>
      <color rgb="FF0070C0"/>
      <name val="Angsana New"/>
      <family val="1"/>
    </font>
    <font>
      <b/>
      <sz val="12"/>
      <color rgb="FF0070C0"/>
      <name val="Angsana New"/>
      <family val="1"/>
    </font>
    <font>
      <b/>
      <sz val="12"/>
      <color rgb="FF002060"/>
      <name val="Angsana New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E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2" fillId="0" borderId="11" xfId="1" applyFont="1" applyBorder="1"/>
    <xf numFmtId="0" fontId="2" fillId="0" borderId="0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15" xfId="1" applyFont="1" applyBorder="1"/>
    <xf numFmtId="0" fontId="4" fillId="0" borderId="0" xfId="1" applyFont="1" applyFill="1" applyBorder="1"/>
    <xf numFmtId="0" fontId="2" fillId="0" borderId="0" xfId="1" applyFont="1" applyFill="1" applyBorder="1"/>
    <xf numFmtId="0" fontId="2" fillId="0" borderId="13" xfId="1" applyFont="1" applyBorder="1"/>
    <xf numFmtId="0" fontId="2" fillId="0" borderId="0" xfId="1" applyFont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center"/>
    </xf>
    <xf numFmtId="0" fontId="2" fillId="0" borderId="12" xfId="1" applyFont="1" applyBorder="1"/>
    <xf numFmtId="0" fontId="2" fillId="0" borderId="12" xfId="1" applyFont="1" applyBorder="1" applyAlignment="1">
      <alignment horizontal="center"/>
    </xf>
    <xf numFmtId="0" fontId="2" fillId="0" borderId="5" xfId="1" applyFont="1" applyBorder="1"/>
    <xf numFmtId="0" fontId="6" fillId="0" borderId="6" xfId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6" xfId="1" applyFont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9" fillId="0" borderId="6" xfId="1" applyFont="1" applyBorder="1" applyAlignment="1">
      <alignment horizontal="left"/>
    </xf>
    <xf numFmtId="0" fontId="2" fillId="0" borderId="14" xfId="1" applyFont="1" applyBorder="1"/>
    <xf numFmtId="0" fontId="2" fillId="0" borderId="14" xfId="1" applyFont="1" applyBorder="1" applyAlignment="1">
      <alignment horizontal="center"/>
    </xf>
    <xf numFmtId="0" fontId="2" fillId="0" borderId="10" xfId="1" applyFont="1" applyBorder="1"/>
    <xf numFmtId="0" fontId="2" fillId="0" borderId="0" xfId="1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vertical="center"/>
    </xf>
    <xf numFmtId="5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/>
    <xf numFmtId="59" fontId="1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4" fillId="0" borderId="11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/>
    <xf numFmtId="0" fontId="16" fillId="0" borderId="0" xfId="0" applyFont="1"/>
    <xf numFmtId="0" fontId="11" fillId="0" borderId="1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6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/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12" borderId="7" xfId="0" applyFont="1" applyFill="1" applyBorder="1" applyAlignment="1">
      <alignment horizontal="center" vertical="center" wrapText="1"/>
    </xf>
    <xf numFmtId="60" fontId="11" fillId="6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0" fillId="0" borderId="1" xfId="0" applyFont="1" applyBorder="1"/>
    <xf numFmtId="0" fontId="19" fillId="10" borderId="1" xfId="0" applyFont="1" applyFill="1" applyBorder="1" applyAlignment="1">
      <alignment horizontal="center" vertical="center"/>
    </xf>
    <xf numFmtId="60" fontId="10" fillId="7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59" fontId="10" fillId="14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protection locked="0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59" fontId="20" fillId="0" borderId="8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5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59" fontId="20" fillId="0" borderId="7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2" fillId="4" borderId="1" xfId="0" applyFont="1" applyFill="1" applyBorder="1" applyAlignment="1" applyProtection="1">
      <alignment horizontal="center"/>
      <protection locked="0"/>
    </xf>
    <xf numFmtId="0" fontId="23" fillId="4" borderId="2" xfId="0" applyFont="1" applyFill="1" applyBorder="1" applyProtection="1"/>
    <xf numFmtId="60" fontId="22" fillId="4" borderId="3" xfId="0" applyNumberFormat="1" applyFont="1" applyFill="1" applyBorder="1" applyAlignment="1" applyProtection="1">
      <alignment horizontal="center"/>
    </xf>
    <xf numFmtId="60" fontId="22" fillId="4" borderId="1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0" fontId="24" fillId="3" borderId="1" xfId="0" applyFont="1" applyFill="1" applyBorder="1" applyProtection="1">
      <protection locked="0"/>
    </xf>
    <xf numFmtId="0" fontId="25" fillId="3" borderId="2" xfId="0" applyFont="1" applyFill="1" applyBorder="1" applyProtection="1"/>
    <xf numFmtId="0" fontId="25" fillId="3" borderId="4" xfId="0" applyFont="1" applyFill="1" applyBorder="1" applyProtection="1"/>
    <xf numFmtId="60" fontId="24" fillId="3" borderId="1" xfId="0" applyNumberFormat="1" applyFont="1" applyFill="1" applyBorder="1" applyAlignment="1" applyProtection="1">
      <alignment horizontal="center"/>
    </xf>
    <xf numFmtId="190" fontId="2" fillId="0" borderId="0" xfId="0" applyNumberFormat="1" applyFont="1" applyProtection="1"/>
    <xf numFmtId="191" fontId="2" fillId="0" borderId="0" xfId="0" applyNumberFormat="1" applyFont="1" applyProtection="1"/>
    <xf numFmtId="189" fontId="2" fillId="0" borderId="0" xfId="0" applyNumberFormat="1" applyFont="1" applyProtection="1"/>
    <xf numFmtId="0" fontId="24" fillId="3" borderId="8" xfId="0" applyFont="1" applyFill="1" applyBorder="1" applyProtection="1">
      <protection locked="0"/>
    </xf>
    <xf numFmtId="0" fontId="22" fillId="4" borderId="9" xfId="0" applyFont="1" applyFill="1" applyBorder="1" applyAlignment="1" applyProtection="1">
      <alignment horizontal="center"/>
      <protection locked="0"/>
    </xf>
    <xf numFmtId="0" fontId="26" fillId="0" borderId="9" xfId="0" applyFont="1" applyBorder="1" applyProtection="1">
      <protection locked="0"/>
    </xf>
    <xf numFmtId="0" fontId="22" fillId="4" borderId="2" xfId="0" applyFont="1" applyFill="1" applyBorder="1" applyProtection="1"/>
    <xf numFmtId="0" fontId="22" fillId="4" borderId="8" xfId="0" applyFont="1" applyFill="1" applyBorder="1" applyAlignment="1" applyProtection="1">
      <alignment horizontal="center"/>
      <protection locked="0"/>
    </xf>
    <xf numFmtId="0" fontId="25" fillId="3" borderId="3" xfId="0" applyFont="1" applyFill="1" applyBorder="1" applyProtection="1"/>
    <xf numFmtId="0" fontId="27" fillId="5" borderId="1" xfId="0" applyFont="1" applyFill="1" applyBorder="1" applyAlignment="1" applyProtection="1">
      <alignment horizontal="center"/>
      <protection locked="0"/>
    </xf>
    <xf numFmtId="60" fontId="29" fillId="5" borderId="1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 vertical="center"/>
      <protection locked="0"/>
    </xf>
    <xf numFmtId="0" fontId="31" fillId="0" borderId="8" xfId="0" applyFont="1" applyBorder="1" applyProtection="1">
      <protection locked="0"/>
    </xf>
    <xf numFmtId="0" fontId="31" fillId="0" borderId="9" xfId="0" applyFont="1" applyBorder="1" applyProtection="1">
      <protection locked="0"/>
    </xf>
    <xf numFmtId="0" fontId="31" fillId="0" borderId="7" xfId="0" applyFont="1" applyBorder="1" applyProtection="1">
      <protection locked="0"/>
    </xf>
    <xf numFmtId="0" fontId="2" fillId="0" borderId="6" xfId="1" applyFont="1" applyBorder="1" applyAlignment="1">
      <alignment horizontal="left"/>
    </xf>
    <xf numFmtId="49" fontId="2" fillId="2" borderId="1" xfId="1" applyNumberFormat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>
      <alignment horizontal="left"/>
    </xf>
    <xf numFmtId="0" fontId="30" fillId="2" borderId="1" xfId="1" applyFont="1" applyFill="1" applyBorder="1" applyAlignment="1" applyProtection="1">
      <alignment horizontal="left"/>
      <protection locked="0"/>
    </xf>
    <xf numFmtId="0" fontId="32" fillId="2" borderId="1" xfId="3" applyFill="1" applyBorder="1" applyAlignment="1" applyProtection="1">
      <alignment horizontal="left"/>
      <protection locked="0"/>
    </xf>
    <xf numFmtId="49" fontId="11" fillId="0" borderId="1" xfId="0" applyNumberFormat="1" applyFont="1" applyBorder="1" applyAlignment="1">
      <alignment vertical="center"/>
    </xf>
    <xf numFmtId="0" fontId="30" fillId="11" borderId="8" xfId="0" applyFont="1" applyFill="1" applyBorder="1" applyAlignment="1" applyProtection="1">
      <alignment horizontal="center"/>
      <protection locked="0"/>
    </xf>
    <xf numFmtId="0" fontId="30" fillId="11" borderId="7" xfId="0" applyFont="1" applyFill="1" applyBorder="1" applyAlignment="1" applyProtection="1">
      <alignment horizontal="center"/>
      <protection locked="0"/>
    </xf>
    <xf numFmtId="0" fontId="30" fillId="11" borderId="1" xfId="0" applyFont="1" applyFill="1" applyBorder="1" applyAlignment="1" applyProtection="1">
      <alignment horizontal="center"/>
      <protection locked="0"/>
    </xf>
    <xf numFmtId="0" fontId="30" fillId="11" borderId="3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1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 vertical="center"/>
    </xf>
    <xf numFmtId="59" fontId="11" fillId="0" borderId="1" xfId="0" applyNumberFormat="1" applyFont="1" applyBorder="1" applyAlignment="1">
      <alignment horizontal="center"/>
    </xf>
    <xf numFmtId="60" fontId="11" fillId="0" borderId="1" xfId="0" applyNumberFormat="1" applyFont="1" applyBorder="1" applyAlignment="1">
      <alignment horizontal="center" vertical="center"/>
    </xf>
    <xf numFmtId="59" fontId="2" fillId="2" borderId="1" xfId="1" applyNumberFormat="1" applyFont="1" applyFill="1" applyBorder="1" applyAlignment="1" applyProtection="1">
      <alignment horizontal="center"/>
      <protection locked="0"/>
    </xf>
    <xf numFmtId="59" fontId="4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/>
      <protection locked="0"/>
    </xf>
    <xf numFmtId="59" fontId="5" fillId="2" borderId="1" xfId="1" applyNumberFormat="1" applyFont="1" applyFill="1" applyBorder="1" applyAlignment="1">
      <alignment horizontal="center"/>
    </xf>
    <xf numFmtId="0" fontId="33" fillId="3" borderId="1" xfId="0" applyFont="1" applyFill="1" applyBorder="1" applyProtection="1">
      <protection locked="0"/>
    </xf>
    <xf numFmtId="0" fontId="34" fillId="3" borderId="2" xfId="0" applyFont="1" applyFill="1" applyBorder="1" applyProtection="1"/>
    <xf numFmtId="0" fontId="34" fillId="3" borderId="3" xfId="0" applyFont="1" applyFill="1" applyBorder="1" applyProtection="1"/>
    <xf numFmtId="0" fontId="11" fillId="0" borderId="0" xfId="0" applyFont="1" applyAlignment="1"/>
    <xf numFmtId="0" fontId="10" fillId="0" borderId="0" xfId="0" applyFont="1" applyAlignment="1"/>
    <xf numFmtId="0" fontId="35" fillId="6" borderId="1" xfId="0" applyFont="1" applyFill="1" applyBorder="1" applyProtection="1">
      <protection locked="0"/>
    </xf>
    <xf numFmtId="59" fontId="35" fillId="0" borderId="1" xfId="0" applyNumberFormat="1" applyFont="1" applyBorder="1" applyAlignment="1" applyProtection="1">
      <alignment horizontal="center" vertical="center"/>
      <protection locked="0"/>
    </xf>
    <xf numFmtId="59" fontId="20" fillId="9" borderId="1" xfId="0" applyNumberFormat="1" applyFont="1" applyFill="1" applyBorder="1" applyAlignment="1">
      <alignment horizontal="center" vertical="center"/>
    </xf>
    <xf numFmtId="60" fontId="20" fillId="9" borderId="1" xfId="0" applyNumberFormat="1" applyFont="1" applyFill="1" applyBorder="1" applyAlignment="1">
      <alignment horizontal="center" vertical="center"/>
    </xf>
    <xf numFmtId="0" fontId="35" fillId="6" borderId="1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vertical="center" wrapText="1"/>
      <protection locked="0"/>
    </xf>
    <xf numFmtId="0" fontId="35" fillId="6" borderId="1" xfId="0" applyFont="1" applyFill="1" applyBorder="1" applyAlignment="1" applyProtection="1">
      <alignment horizontal="left"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59" fontId="20" fillId="8" borderId="1" xfId="0" applyNumberFormat="1" applyFont="1" applyFill="1" applyBorder="1" applyAlignment="1">
      <alignment horizontal="center" vertical="center"/>
    </xf>
    <xf numFmtId="60" fontId="20" fillId="8" borderId="1" xfId="0" applyNumberFormat="1" applyFont="1" applyFill="1" applyBorder="1" applyAlignment="1">
      <alignment horizontal="center" vertical="center"/>
    </xf>
    <xf numFmtId="60" fontId="20" fillId="4" borderId="1" xfId="0" applyNumberFormat="1" applyFont="1" applyFill="1" applyBorder="1" applyAlignment="1">
      <alignment horizontal="center" vertical="center"/>
    </xf>
    <xf numFmtId="0" fontId="8" fillId="0" borderId="0" xfId="1" applyFont="1" applyBorder="1" applyProtection="1">
      <protection locked="0"/>
    </xf>
    <xf numFmtId="59" fontId="22" fillId="4" borderId="1" xfId="0" applyNumberFormat="1" applyFont="1" applyFill="1" applyBorder="1" applyAlignment="1" applyProtection="1">
      <alignment horizontal="center"/>
    </xf>
    <xf numFmtId="0" fontId="22" fillId="4" borderId="1" xfId="0" applyFont="1" applyFill="1" applyBorder="1" applyAlignment="1" applyProtection="1">
      <alignment horizontal="center"/>
    </xf>
    <xf numFmtId="2" fontId="24" fillId="3" borderId="0" xfId="0" applyNumberFormat="1" applyFont="1" applyFill="1" applyAlignment="1" applyProtection="1">
      <alignment horizontal="center"/>
    </xf>
    <xf numFmtId="59" fontId="24" fillId="3" borderId="1" xfId="0" applyNumberFormat="1" applyFont="1" applyFill="1" applyBorder="1" applyAlignment="1" applyProtection="1">
      <alignment horizontal="center"/>
    </xf>
    <xf numFmtId="0" fontId="24" fillId="3" borderId="1" xfId="0" applyFont="1" applyFill="1" applyBorder="1" applyAlignment="1" applyProtection="1">
      <alignment horizontal="center"/>
    </xf>
    <xf numFmtId="0" fontId="2" fillId="13" borderId="8" xfId="0" applyFont="1" applyFill="1" applyBorder="1" applyProtection="1">
      <protection locked="0"/>
    </xf>
    <xf numFmtId="189" fontId="3" fillId="6" borderId="1" xfId="0" applyNumberFormat="1" applyFon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7" borderId="1" xfId="0" applyNumberFormat="1" applyFont="1" applyFill="1" applyBorder="1" applyAlignment="1" applyProtection="1">
      <alignment horizontal="center"/>
    </xf>
    <xf numFmtId="59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2" fillId="13" borderId="9" xfId="0" applyFont="1" applyFill="1" applyBorder="1" applyProtection="1">
      <protection locked="0"/>
    </xf>
    <xf numFmtId="0" fontId="2" fillId="13" borderId="9" xfId="0" applyFont="1" applyFill="1" applyBorder="1" applyAlignment="1" applyProtection="1">
      <alignment wrapText="1"/>
      <protection locked="0"/>
    </xf>
    <xf numFmtId="189" fontId="3" fillId="6" borderId="7" xfId="0" applyNumberFormat="1" applyFont="1" applyFill="1" applyBorder="1" applyAlignment="1" applyProtection="1">
      <alignment horizontal="center"/>
    </xf>
    <xf numFmtId="2" fontId="24" fillId="3" borderId="1" xfId="0" applyNumberFormat="1" applyFont="1" applyFill="1" applyBorder="1" applyAlignment="1" applyProtection="1">
      <alignment horizontal="center"/>
    </xf>
    <xf numFmtId="59" fontId="3" fillId="6" borderId="1" xfId="0" applyNumberFormat="1" applyFont="1" applyFill="1" applyBorder="1" applyAlignment="1" applyProtection="1">
      <alignment horizontal="center"/>
    </xf>
    <xf numFmtId="60" fontId="2" fillId="7" borderId="1" xfId="0" applyNumberFormat="1" applyFont="1" applyFill="1" applyBorder="1" applyAlignment="1" applyProtection="1">
      <alignment horizontal="center"/>
    </xf>
    <xf numFmtId="0" fontId="2" fillId="13" borderId="7" xfId="0" applyFont="1" applyFill="1" applyBorder="1" applyProtection="1">
      <protection locked="0"/>
    </xf>
    <xf numFmtId="60" fontId="24" fillId="3" borderId="1" xfId="0" applyNumberFormat="1" applyFont="1" applyFill="1" applyBorder="1" applyAlignment="1" applyProtection="1">
      <alignment horizontal="center" vertical="top"/>
    </xf>
    <xf numFmtId="59" fontId="3" fillId="6" borderId="3" xfId="0" applyNumberFormat="1" applyFont="1" applyFill="1" applyBorder="1" applyAlignment="1" applyProtection="1">
      <alignment horizontal="center"/>
    </xf>
    <xf numFmtId="60" fontId="22" fillId="4" borderId="1" xfId="0" applyNumberFormat="1" applyFont="1" applyFill="1" applyBorder="1" applyAlignment="1" applyProtection="1">
      <alignment horizontal="center" vertical="center"/>
    </xf>
    <xf numFmtId="60" fontId="24" fillId="3" borderId="4" xfId="0" applyNumberFormat="1" applyFont="1" applyFill="1" applyBorder="1" applyAlignment="1" applyProtection="1">
      <alignment horizontal="center"/>
    </xf>
    <xf numFmtId="59" fontId="2" fillId="0" borderId="8" xfId="0" applyNumberFormat="1" applyFont="1" applyBorder="1" applyAlignment="1" applyProtection="1">
      <alignment horizontal="center"/>
      <protection locked="0"/>
    </xf>
    <xf numFmtId="60" fontId="2" fillId="0" borderId="1" xfId="0" applyNumberFormat="1" applyFont="1" applyBorder="1" applyAlignment="1" applyProtection="1">
      <alignment horizontal="center"/>
    </xf>
    <xf numFmtId="60" fontId="2" fillId="2" borderId="1" xfId="0" applyNumberFormat="1" applyFont="1" applyFill="1" applyBorder="1" applyAlignment="1" applyProtection="1">
      <alignment horizontal="center"/>
      <protection locked="0"/>
    </xf>
    <xf numFmtId="60" fontId="2" fillId="2" borderId="7" xfId="0" applyNumberFormat="1" applyFont="1" applyFill="1" applyBorder="1" applyAlignment="1" applyProtection="1">
      <alignment horizontal="center"/>
      <protection locked="0"/>
    </xf>
    <xf numFmtId="188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Protection="1"/>
    <xf numFmtId="60" fontId="2" fillId="0" borderId="7" xfId="0" applyNumberFormat="1" applyFont="1" applyBorder="1" applyAlignment="1" applyProtection="1">
      <alignment horizontal="center"/>
    </xf>
    <xf numFmtId="0" fontId="2" fillId="0" borderId="8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187" fontId="3" fillId="6" borderId="1" xfId="0" applyNumberFormat="1" applyFont="1" applyFill="1" applyBorder="1" applyAlignment="1" applyProtection="1">
      <alignment horizontal="center"/>
    </xf>
    <xf numFmtId="0" fontId="2" fillId="0" borderId="7" xfId="0" applyFont="1" applyBorder="1" applyProtection="1">
      <protection locked="0"/>
    </xf>
    <xf numFmtId="60" fontId="2" fillId="0" borderId="8" xfId="0" applyNumberFormat="1" applyFont="1" applyBorder="1" applyAlignment="1" applyProtection="1">
      <alignment horizontal="center"/>
    </xf>
    <xf numFmtId="60" fontId="2" fillId="2" borderId="8" xfId="0" applyNumberFormat="1" applyFont="1" applyFill="1" applyBorder="1" applyAlignment="1" applyProtection="1">
      <alignment horizontal="center"/>
      <protection locked="0"/>
    </xf>
    <xf numFmtId="188" fontId="2" fillId="7" borderId="8" xfId="0" applyNumberFormat="1" applyFont="1" applyFill="1" applyBorder="1" applyAlignment="1" applyProtection="1">
      <alignment horizontal="center"/>
    </xf>
    <xf numFmtId="60" fontId="2" fillId="0" borderId="9" xfId="0" applyNumberFormat="1" applyFont="1" applyBorder="1" applyAlignment="1" applyProtection="1">
      <alignment horizontal="center"/>
    </xf>
    <xf numFmtId="60" fontId="22" fillId="4" borderId="2" xfId="0" applyNumberFormat="1" applyFont="1" applyFill="1" applyBorder="1" applyAlignment="1" applyProtection="1">
      <alignment horizontal="center"/>
    </xf>
    <xf numFmtId="0" fontId="23" fillId="4" borderId="1" xfId="0" applyFont="1" applyFill="1" applyBorder="1" applyAlignment="1" applyProtection="1">
      <alignment horizontal="center"/>
    </xf>
    <xf numFmtId="60" fontId="25" fillId="3" borderId="1" xfId="0" applyNumberFormat="1" applyFont="1" applyFill="1" applyBorder="1" applyAlignment="1" applyProtection="1">
      <alignment horizontal="center"/>
    </xf>
    <xf numFmtId="0" fontId="25" fillId="3" borderId="1" xfId="0" applyFont="1" applyFill="1" applyBorder="1" applyAlignment="1" applyProtection="1">
      <alignment horizontal="center"/>
    </xf>
    <xf numFmtId="0" fontId="29" fillId="5" borderId="1" xfId="0" applyFont="1" applyFill="1" applyBorder="1" applyAlignment="1" applyProtection="1">
      <alignment horizontal="center"/>
      <protection locked="0"/>
    </xf>
    <xf numFmtId="60" fontId="29" fillId="5" borderId="3" xfId="0" applyNumberFormat="1" applyFont="1" applyFill="1" applyBorder="1" applyAlignment="1" applyProtection="1">
      <alignment horizontal="center"/>
    </xf>
    <xf numFmtId="59" fontId="29" fillId="5" borderId="1" xfId="0" applyNumberFormat="1" applyFont="1" applyFill="1" applyBorder="1" applyAlignment="1" applyProtection="1">
      <alignment horizontal="center"/>
    </xf>
    <xf numFmtId="0" fontId="29" fillId="5" borderId="1" xfId="0" applyFont="1" applyFill="1" applyBorder="1" applyAlignment="1" applyProtection="1">
      <alignment horizontal="center"/>
    </xf>
    <xf numFmtId="0" fontId="36" fillId="0" borderId="1" xfId="0" applyFont="1" applyBorder="1" applyAlignment="1" applyProtection="1">
      <alignment horizontal="center"/>
      <protection locked="0"/>
    </xf>
    <xf numFmtId="0" fontId="36" fillId="0" borderId="3" xfId="0" applyFont="1" applyBorder="1" applyAlignment="1" applyProtection="1">
      <alignment horizontal="center"/>
      <protection locked="0"/>
    </xf>
    <xf numFmtId="0" fontId="37" fillId="4" borderId="2" xfId="0" applyFont="1" applyFill="1" applyBorder="1" applyProtection="1"/>
    <xf numFmtId="60" fontId="38" fillId="4" borderId="3" xfId="0" applyNumberFormat="1" applyFont="1" applyFill="1" applyBorder="1" applyAlignment="1" applyProtection="1">
      <alignment horizontal="center"/>
    </xf>
    <xf numFmtId="60" fontId="38" fillId="4" borderId="1" xfId="0" applyNumberFormat="1" applyFont="1" applyFill="1" applyBorder="1" applyAlignment="1" applyProtection="1">
      <alignment horizontal="center"/>
    </xf>
    <xf numFmtId="0" fontId="39" fillId="3" borderId="2" xfId="0" applyFont="1" applyFill="1" applyBorder="1" applyProtection="1"/>
    <xf numFmtId="0" fontId="39" fillId="3" borderId="4" xfId="0" applyFont="1" applyFill="1" applyBorder="1" applyProtection="1"/>
    <xf numFmtId="60" fontId="40" fillId="3" borderId="1" xfId="0" applyNumberFormat="1" applyFont="1" applyFill="1" applyBorder="1" applyAlignment="1" applyProtection="1">
      <alignment horizontal="center"/>
    </xf>
    <xf numFmtId="189" fontId="26" fillId="2" borderId="1" xfId="0" applyNumberFormat="1" applyFont="1" applyFill="1" applyBorder="1" applyAlignment="1" applyProtection="1">
      <alignment horizontal="center"/>
    </xf>
    <xf numFmtId="60" fontId="26" fillId="2" borderId="1" xfId="0" applyNumberFormat="1" applyFont="1" applyFill="1" applyBorder="1" applyAlignment="1" applyProtection="1">
      <alignment horizontal="center"/>
    </xf>
    <xf numFmtId="189" fontId="26" fillId="2" borderId="7" xfId="0" applyNumberFormat="1" applyFont="1" applyFill="1" applyBorder="1" applyAlignment="1" applyProtection="1">
      <alignment horizontal="center"/>
    </xf>
    <xf numFmtId="59" fontId="26" fillId="2" borderId="1" xfId="0" applyNumberFormat="1" applyFont="1" applyFill="1" applyBorder="1" applyAlignment="1" applyProtection="1">
      <alignment horizontal="center"/>
    </xf>
    <xf numFmtId="59" fontId="26" fillId="2" borderId="3" xfId="0" applyNumberFormat="1" applyFont="1" applyFill="1" applyBorder="1" applyAlignment="1" applyProtection="1">
      <alignment horizontal="center"/>
    </xf>
    <xf numFmtId="60" fontId="40" fillId="4" borderId="1" xfId="0" applyNumberFormat="1" applyFont="1" applyFill="1" applyBorder="1" applyAlignment="1" applyProtection="1">
      <alignment horizontal="center"/>
    </xf>
    <xf numFmtId="187" fontId="26" fillId="2" borderId="1" xfId="0" applyNumberFormat="1" applyFont="1" applyFill="1" applyBorder="1" applyAlignment="1" applyProtection="1">
      <alignment horizontal="center"/>
    </xf>
    <xf numFmtId="0" fontId="38" fillId="4" borderId="2" xfId="0" applyFont="1" applyFill="1" applyBorder="1" applyProtection="1"/>
    <xf numFmtId="60" fontId="41" fillId="5" borderId="1" xfId="0" applyNumberFormat="1" applyFont="1" applyFill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6" xfId="1" applyFont="1" applyBorder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59" fontId="3" fillId="6" borderId="8" xfId="0" applyNumberFormat="1" applyFont="1" applyFill="1" applyBorder="1" applyAlignment="1" applyProtection="1">
      <alignment horizontal="center" vertical="center"/>
    </xf>
    <xf numFmtId="59" fontId="3" fillId="6" borderId="9" xfId="0" applyNumberFormat="1" applyFont="1" applyFill="1" applyBorder="1" applyAlignment="1" applyProtection="1">
      <alignment horizontal="center" vertical="center"/>
    </xf>
    <xf numFmtId="59" fontId="3" fillId="6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60" fontId="29" fillId="5" borderId="2" xfId="0" applyNumberFormat="1" applyFont="1" applyFill="1" applyBorder="1" applyAlignment="1" applyProtection="1">
      <alignment horizontal="center"/>
    </xf>
    <xf numFmtId="60" fontId="29" fillId="5" borderId="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0" fillId="11" borderId="1" xfId="0" applyFont="1" applyFill="1" applyBorder="1" applyAlignment="1" applyProtection="1">
      <alignment horizontal="center" vertical="center"/>
      <protection locked="0"/>
    </xf>
    <xf numFmtId="0" fontId="30" fillId="11" borderId="1" xfId="0" applyFont="1" applyFill="1" applyBorder="1" applyAlignment="1" applyProtection="1">
      <alignment horizontal="center"/>
      <protection locked="0"/>
    </xf>
    <xf numFmtId="0" fontId="30" fillId="11" borderId="2" xfId="0" applyFont="1" applyFill="1" applyBorder="1" applyAlignment="1" applyProtection="1">
      <alignment horizontal="center"/>
      <protection locked="0"/>
    </xf>
    <xf numFmtId="0" fontId="30" fillId="11" borderId="3" xfId="0" applyFont="1" applyFill="1" applyBorder="1" applyAlignment="1" applyProtection="1">
      <alignment horizontal="center"/>
      <protection locked="0"/>
    </xf>
    <xf numFmtId="60" fontId="22" fillId="4" borderId="2" xfId="0" applyNumberFormat="1" applyFont="1" applyFill="1" applyBorder="1" applyAlignment="1" applyProtection="1"/>
    <xf numFmtId="60" fontId="22" fillId="4" borderId="3" xfId="0" applyNumberFormat="1" applyFont="1" applyFill="1" applyBorder="1" applyAlignment="1" applyProtection="1"/>
    <xf numFmtId="60" fontId="41" fillId="5" borderId="2" xfId="0" applyNumberFormat="1" applyFont="1" applyFill="1" applyBorder="1" applyAlignment="1" applyProtection="1">
      <alignment horizontal="center"/>
    </xf>
    <xf numFmtId="60" fontId="41" fillId="5" borderId="3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60" fontId="38" fillId="4" borderId="2" xfId="0" applyNumberFormat="1" applyFont="1" applyFill="1" applyBorder="1" applyAlignment="1" applyProtection="1"/>
    <xf numFmtId="60" fontId="38" fillId="4" borderId="3" xfId="0" applyNumberFormat="1" applyFont="1" applyFill="1" applyBorder="1" applyAlignment="1" applyProtection="1"/>
    <xf numFmtId="59" fontId="26" fillId="2" borderId="8" xfId="0" applyNumberFormat="1" applyFont="1" applyFill="1" applyBorder="1" applyAlignment="1" applyProtection="1">
      <alignment horizontal="center" vertical="center"/>
    </xf>
    <xf numFmtId="59" fontId="26" fillId="2" borderId="9" xfId="0" applyNumberFormat="1" applyFont="1" applyFill="1" applyBorder="1" applyAlignment="1" applyProtection="1">
      <alignment horizontal="center" vertical="center"/>
    </xf>
    <xf numFmtId="59" fontId="26" fillId="2" borderId="7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 applyProtection="1">
      <alignment horizontal="center"/>
      <protection locked="0"/>
    </xf>
    <xf numFmtId="0" fontId="36" fillId="0" borderId="3" xfId="0" applyFont="1" applyBorder="1" applyAlignment="1" applyProtection="1">
      <alignment horizontal="center"/>
      <protection locked="0"/>
    </xf>
    <xf numFmtId="59" fontId="11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9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59" fontId="14" fillId="0" borderId="8" xfId="0" applyNumberFormat="1" applyFont="1" applyBorder="1" applyAlignment="1" applyProtection="1">
      <alignment horizontal="center" vertical="center"/>
      <protection locked="0"/>
    </xf>
    <xf numFmtId="59" fontId="14" fillId="0" borderId="7" xfId="0" applyNumberFormat="1" applyFont="1" applyBorder="1" applyAlignment="1" applyProtection="1">
      <alignment horizontal="center" vertical="center"/>
      <protection locked="0"/>
    </xf>
    <xf numFmtId="59" fontId="10" fillId="0" borderId="8" xfId="0" applyNumberFormat="1" applyFont="1" applyBorder="1" applyAlignment="1" applyProtection="1">
      <alignment horizontal="center" vertical="center"/>
      <protection locked="0"/>
    </xf>
    <xf numFmtId="59" fontId="10" fillId="0" borderId="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 shrinkToFit="1"/>
      <protection locked="0"/>
    </xf>
    <xf numFmtId="59" fontId="35" fillId="7" borderId="1" xfId="0" applyNumberFormat="1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35" fillId="7" borderId="1" xfId="0" applyFont="1" applyFill="1" applyBorder="1" applyAlignment="1" applyProtection="1">
      <alignment horizontal="center" wrapText="1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87" fontId="35" fillId="7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/>
    </xf>
    <xf numFmtId="0" fontId="11" fillId="0" borderId="0" xfId="0" applyFont="1" applyAlignment="1" applyProtection="1">
      <alignment horizontal="left" vertical="center"/>
      <protection locked="0"/>
    </xf>
    <xf numFmtId="0" fontId="11" fillId="12" borderId="8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0" fillId="12" borderId="2" xfId="0" applyFont="1" applyFill="1" applyBorder="1" applyAlignment="1" applyProtection="1">
      <alignment horizontal="center"/>
      <protection locked="0"/>
    </xf>
    <xf numFmtId="0" fontId="10" fillId="12" borderId="4" xfId="0" applyFont="1" applyFill="1" applyBorder="1" applyAlignment="1" applyProtection="1">
      <alignment horizontal="center"/>
      <protection locked="0"/>
    </xf>
    <xf numFmtId="0" fontId="10" fillId="12" borderId="3" xfId="0" applyFont="1" applyFill="1" applyBorder="1" applyAlignment="1" applyProtection="1">
      <alignment horizontal="center"/>
      <protection locked="0"/>
    </xf>
    <xf numFmtId="0" fontId="11" fillId="12" borderId="2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</cellXfs>
  <cellStyles count="4">
    <cellStyle name="Hyperlink" xfId="3" builtinId="8"/>
    <cellStyle name="Normal" xfId="0" builtinId="0"/>
    <cellStyle name="เครื่องหมายสกุลเงิน 2" xfId="2"/>
    <cellStyle name="ปกติ 2" xfId="1"/>
  </cellStyles>
  <dxfs count="0"/>
  <tableStyles count="0" defaultTableStyle="TableStyleMedium9" defaultPivotStyle="PivotStyleLight16"/>
  <colors>
    <mruColors>
      <color rgb="FFFFFF99"/>
      <color rgb="FFFCFEB8"/>
      <color rgb="FFFFFFCC"/>
      <color rgb="FFC0E3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bs.ac.t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D33"/>
  <sheetViews>
    <sheetView topLeftCell="A22" workbookViewId="0">
      <selection sqref="A1:D33"/>
    </sheetView>
  </sheetViews>
  <sheetFormatPr defaultRowHeight="23.25"/>
  <cols>
    <col min="1" max="1" width="3.375" style="9" customWidth="1"/>
    <col min="2" max="2" width="22.5" style="9" customWidth="1"/>
    <col min="3" max="3" width="53.5" style="29" customWidth="1"/>
    <col min="4" max="4" width="29.25" style="9" customWidth="1"/>
    <col min="5" max="16384" width="9" style="9"/>
  </cols>
  <sheetData>
    <row r="1" spans="1:4" s="10" customFormat="1" ht="23.25" customHeight="1">
      <c r="A1" s="213" t="s">
        <v>165</v>
      </c>
      <c r="B1" s="213"/>
      <c r="C1" s="213"/>
      <c r="D1" s="213"/>
    </row>
    <row r="2" spans="1:4" s="11" customFormat="1" ht="23.25" customHeight="1">
      <c r="A2" s="214" t="s">
        <v>224</v>
      </c>
      <c r="B2" s="214"/>
      <c r="C2" s="214"/>
      <c r="D2" s="214"/>
    </row>
    <row r="3" spans="1:4" s="11" customFormat="1" ht="23.25" customHeight="1">
      <c r="A3" s="12"/>
      <c r="B3" s="12"/>
      <c r="C3" s="12"/>
      <c r="D3" s="12"/>
    </row>
    <row r="4" spans="1:4" ht="23.25" customHeight="1">
      <c r="A4" s="1"/>
      <c r="B4" s="13"/>
      <c r="C4" s="14"/>
      <c r="D4" s="15"/>
    </row>
    <row r="5" spans="1:4" ht="23.25" customHeight="1">
      <c r="A5" s="5"/>
      <c r="B5" s="2" t="s">
        <v>148</v>
      </c>
      <c r="C5" s="110" t="s">
        <v>315</v>
      </c>
      <c r="D5" s="16" t="s">
        <v>149</v>
      </c>
    </row>
    <row r="6" spans="1:4" ht="23.25" customHeight="1">
      <c r="A6" s="5"/>
      <c r="B6" s="2" t="s">
        <v>207</v>
      </c>
      <c r="C6" s="113" t="s">
        <v>312</v>
      </c>
      <c r="D6" s="3"/>
    </row>
    <row r="7" spans="1:4" ht="23.25" customHeight="1">
      <c r="A7" s="5"/>
      <c r="B7" s="2" t="s">
        <v>150</v>
      </c>
      <c r="C7" s="111" t="s">
        <v>316</v>
      </c>
      <c r="D7" s="4"/>
    </row>
    <row r="8" spans="1:4" ht="23.25" customHeight="1">
      <c r="A8" s="5"/>
      <c r="B8" s="2" t="s">
        <v>151</v>
      </c>
      <c r="C8" s="111" t="s">
        <v>317</v>
      </c>
      <c r="D8" s="109"/>
    </row>
    <row r="9" spans="1:4" ht="23.25" customHeight="1">
      <c r="A9" s="5"/>
      <c r="B9" s="2" t="s">
        <v>152</v>
      </c>
      <c r="C9" s="111" t="s">
        <v>318</v>
      </c>
      <c r="D9" s="4"/>
    </row>
    <row r="10" spans="1:4" ht="23.25" customHeight="1">
      <c r="A10" s="5"/>
      <c r="B10" s="2" t="s">
        <v>153</v>
      </c>
      <c r="C10" s="111"/>
      <c r="D10" s="4"/>
    </row>
    <row r="11" spans="1:4" ht="23.25" customHeight="1">
      <c r="A11" s="5"/>
      <c r="B11" s="2" t="s">
        <v>154</v>
      </c>
      <c r="C11" s="111"/>
      <c r="D11" s="4"/>
    </row>
    <row r="12" spans="1:4" ht="23.25" customHeight="1">
      <c r="A12" s="5"/>
      <c r="B12" s="2" t="s">
        <v>155</v>
      </c>
      <c r="C12" s="114" t="s">
        <v>313</v>
      </c>
      <c r="D12" s="4"/>
    </row>
    <row r="13" spans="1:4" ht="23.25" customHeight="1">
      <c r="A13" s="5"/>
      <c r="B13" s="2" t="s">
        <v>156</v>
      </c>
      <c r="C13" s="112" t="s">
        <v>319</v>
      </c>
      <c r="D13" s="4"/>
    </row>
    <row r="14" spans="1:4" ht="23.25" customHeight="1">
      <c r="A14" s="5"/>
      <c r="B14" s="2" t="s">
        <v>157</v>
      </c>
      <c r="C14" s="111" t="s">
        <v>320</v>
      </c>
      <c r="D14" s="4"/>
    </row>
    <row r="15" spans="1:4" ht="23.25" customHeight="1">
      <c r="A15" s="5"/>
      <c r="B15" s="2"/>
      <c r="C15" s="17"/>
      <c r="D15" s="4"/>
    </row>
    <row r="16" spans="1:4" ht="23.25" customHeight="1">
      <c r="A16" s="5"/>
      <c r="B16" s="18" t="s">
        <v>158</v>
      </c>
      <c r="C16" s="19"/>
      <c r="D16" s="4"/>
    </row>
    <row r="17" spans="1:4" ht="23.25" customHeight="1">
      <c r="A17" s="5"/>
      <c r="B17" s="2" t="s">
        <v>167</v>
      </c>
      <c r="C17" s="126">
        <v>1070</v>
      </c>
      <c r="D17" s="20" t="s">
        <v>169</v>
      </c>
    </row>
    <row r="18" spans="1:4" ht="23.25" customHeight="1">
      <c r="A18" s="5"/>
      <c r="B18" s="2" t="s">
        <v>168</v>
      </c>
      <c r="C18" s="126">
        <v>880</v>
      </c>
      <c r="D18" s="4"/>
    </row>
    <row r="19" spans="1:4" ht="23.25" customHeight="1">
      <c r="A19" s="5"/>
      <c r="B19" s="2" t="s">
        <v>159</v>
      </c>
      <c r="C19" s="127">
        <v>1950</v>
      </c>
      <c r="D19" s="4"/>
    </row>
    <row r="20" spans="1:4" ht="23.25" customHeight="1">
      <c r="A20" s="5"/>
      <c r="B20" s="2" t="s">
        <v>160</v>
      </c>
      <c r="C20" s="128" t="s">
        <v>314</v>
      </c>
      <c r="D20" s="4"/>
    </row>
    <row r="21" spans="1:4" ht="23.25" customHeight="1">
      <c r="A21" s="5"/>
      <c r="B21" s="2" t="s">
        <v>172</v>
      </c>
      <c r="C21" s="126">
        <v>4</v>
      </c>
      <c r="D21" s="4"/>
    </row>
    <row r="22" spans="1:4" ht="23.25" customHeight="1">
      <c r="A22" s="5"/>
      <c r="B22" s="2" t="s">
        <v>161</v>
      </c>
      <c r="C22" s="129"/>
      <c r="D22" s="4"/>
    </row>
    <row r="23" spans="1:4" ht="23.25" customHeight="1">
      <c r="A23" s="5"/>
      <c r="B23" s="2" t="s">
        <v>162</v>
      </c>
      <c r="C23" s="127">
        <v>78</v>
      </c>
      <c r="D23" s="4"/>
    </row>
    <row r="24" spans="1:4" ht="23.25" customHeight="1">
      <c r="A24" s="5"/>
      <c r="B24" s="2" t="s">
        <v>170</v>
      </c>
      <c r="C24" s="126">
        <v>18</v>
      </c>
      <c r="D24" s="4"/>
    </row>
    <row r="25" spans="1:4" ht="23.25" customHeight="1">
      <c r="A25" s="5"/>
      <c r="B25" s="2" t="s">
        <v>163</v>
      </c>
      <c r="C25" s="130">
        <v>100</v>
      </c>
      <c r="D25" s="4"/>
    </row>
    <row r="26" spans="1:4" ht="23.25" customHeight="1">
      <c r="A26" s="5"/>
      <c r="B26" s="2"/>
      <c r="C26" s="21"/>
      <c r="D26" s="4"/>
    </row>
    <row r="27" spans="1:4" ht="23.25" customHeight="1">
      <c r="A27" s="5"/>
      <c r="B27" s="6"/>
      <c r="C27" s="22"/>
      <c r="D27" s="4"/>
    </row>
    <row r="28" spans="1:4" ht="23.25" customHeight="1">
      <c r="A28" s="5"/>
      <c r="B28" s="7"/>
      <c r="C28" s="211" t="s">
        <v>171</v>
      </c>
      <c r="D28" s="212"/>
    </row>
    <row r="29" spans="1:4" ht="23.25" customHeight="1">
      <c r="A29" s="5"/>
      <c r="B29" s="7"/>
      <c r="C29" s="147" t="s">
        <v>164</v>
      </c>
      <c r="D29" s="23"/>
    </row>
    <row r="30" spans="1:4" ht="23.25" customHeight="1">
      <c r="A30" s="5"/>
      <c r="B30" s="7"/>
      <c r="C30" s="211" t="s">
        <v>166</v>
      </c>
      <c r="D30" s="212"/>
    </row>
    <row r="31" spans="1:4" ht="23.25" customHeight="1">
      <c r="A31" s="5"/>
      <c r="B31" s="2"/>
      <c r="C31" s="211" t="s">
        <v>208</v>
      </c>
      <c r="D31" s="212"/>
    </row>
    <row r="32" spans="1:4" ht="23.25" customHeight="1">
      <c r="A32" s="5"/>
      <c r="B32" s="2"/>
      <c r="C32" s="24"/>
      <c r="D32" s="25"/>
    </row>
    <row r="33" spans="1:4" ht="23.25" customHeight="1">
      <c r="A33" s="8"/>
      <c r="B33" s="26"/>
      <c r="C33" s="27"/>
      <c r="D33" s="28"/>
    </row>
  </sheetData>
  <mergeCells count="5">
    <mergeCell ref="C30:D30"/>
    <mergeCell ref="C31:D31"/>
    <mergeCell ref="A1:D1"/>
    <mergeCell ref="C28:D28"/>
    <mergeCell ref="A2:D2"/>
  </mergeCells>
  <hyperlinks>
    <hyperlink ref="C12" r:id="rId1"/>
  </hyperlinks>
  <printOptions horizontalCentered="1"/>
  <pageMargins left="0.35433070866141736" right="0.15748031496062992" top="0.98425196850393704" bottom="0.98425196850393704" header="0.51181102362204722" footer="0.51181102362204722"/>
  <pageSetup paperSize="9"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96"/>
  <sheetViews>
    <sheetView topLeftCell="A85" zoomScale="75" zoomScaleNormal="75" workbookViewId="0">
      <selection sqref="A1:I97"/>
    </sheetView>
  </sheetViews>
  <sheetFormatPr defaultRowHeight="23.25"/>
  <cols>
    <col min="1" max="1" width="92.25" style="89" customWidth="1"/>
    <col min="2" max="2" width="6.875" style="89" customWidth="1"/>
    <col min="3" max="3" width="5.625" style="89" customWidth="1"/>
    <col min="4" max="4" width="7.5" style="89" customWidth="1"/>
    <col min="5" max="5" width="9.25" style="89" customWidth="1"/>
    <col min="6" max="6" width="10.25" style="89" customWidth="1"/>
    <col min="7" max="7" width="8" style="89" customWidth="1"/>
    <col min="8" max="8" width="12.75" style="89" customWidth="1"/>
    <col min="9" max="9" width="7.125" style="89" customWidth="1"/>
    <col min="10" max="10" width="9" style="89"/>
    <col min="11" max="11" width="9" style="89" customWidth="1"/>
    <col min="12" max="14" width="9" style="89"/>
    <col min="15" max="15" width="12.125" style="89" bestFit="1" customWidth="1"/>
    <col min="16" max="16384" width="9" style="89"/>
  </cols>
  <sheetData>
    <row r="1" spans="1:15" s="84" customFormat="1" ht="23.25" customHeight="1">
      <c r="A1" s="221" t="s">
        <v>87</v>
      </c>
      <c r="B1" s="221"/>
      <c r="C1" s="221"/>
      <c r="D1" s="221"/>
      <c r="E1" s="221"/>
      <c r="F1" s="221"/>
      <c r="G1" s="221"/>
      <c r="H1" s="221"/>
      <c r="I1" s="221"/>
    </row>
    <row r="2" spans="1:15" s="84" customFormat="1" ht="23.25" customHeight="1">
      <c r="A2" s="222" t="s">
        <v>226</v>
      </c>
      <c r="B2" s="222"/>
      <c r="C2" s="222"/>
      <c r="D2" s="222"/>
      <c r="E2" s="222"/>
      <c r="F2" s="222"/>
      <c r="G2" s="222"/>
      <c r="H2" s="222"/>
      <c r="I2" s="222"/>
    </row>
    <row r="3" spans="1:15" s="84" customFormat="1" ht="23.25" customHeight="1">
      <c r="A3" s="223" t="s">
        <v>123</v>
      </c>
      <c r="B3" s="224" t="s">
        <v>310</v>
      </c>
      <c r="C3" s="224"/>
      <c r="D3" s="225" t="s">
        <v>83</v>
      </c>
      <c r="E3" s="226"/>
      <c r="F3" s="118" t="s">
        <v>1</v>
      </c>
      <c r="G3" s="224" t="s">
        <v>2</v>
      </c>
      <c r="H3" s="224"/>
      <c r="I3" s="116" t="s">
        <v>80</v>
      </c>
    </row>
    <row r="4" spans="1:15" s="84" customFormat="1" ht="23.25" customHeight="1">
      <c r="A4" s="223"/>
      <c r="B4" s="118" t="s">
        <v>90</v>
      </c>
      <c r="C4" s="118" t="s">
        <v>3</v>
      </c>
      <c r="D4" s="118" t="s">
        <v>79</v>
      </c>
      <c r="E4" s="118" t="s">
        <v>78</v>
      </c>
      <c r="F4" s="119" t="s">
        <v>4</v>
      </c>
      <c r="G4" s="118" t="s">
        <v>86</v>
      </c>
      <c r="H4" s="118" t="s">
        <v>91</v>
      </c>
      <c r="I4" s="117" t="s">
        <v>81</v>
      </c>
    </row>
    <row r="5" spans="1:15" ht="23.25" customHeight="1">
      <c r="A5" s="85" t="s">
        <v>5</v>
      </c>
      <c r="B5" s="86"/>
      <c r="C5" s="87">
        <f>C7+C14+C19+C24+C29+C34</f>
        <v>30</v>
      </c>
      <c r="D5" s="148"/>
      <c r="E5" s="148"/>
      <c r="F5" s="88"/>
      <c r="G5" s="87">
        <f>G6+G13+G18+G23+G28+G33</f>
        <v>26.348780487804877</v>
      </c>
      <c r="H5" s="148">
        <f>IF(G5&gt;=27,5,IF(G5&gt;=22.5,4,IF(G5&gt;=18,3,IF(G5&gt;=15,2,IF(G5&gt;=0,1)))))</f>
        <v>4</v>
      </c>
      <c r="I5" s="149" t="str">
        <f>IF(H5&gt;=5,"ดีเยี่ยม",IF(H5&gt;=4,"ดีมาก",IF(H5&gt;=3,"ดี",IF(H5&gt;=2,"พอใช้","ปรับปรุง"))))</f>
        <v>ดีมาก</v>
      </c>
    </row>
    <row r="6" spans="1:15" ht="23.25" customHeight="1">
      <c r="A6" s="90" t="s">
        <v>6</v>
      </c>
      <c r="B6" s="91"/>
      <c r="C6" s="92"/>
      <c r="D6" s="92"/>
      <c r="E6" s="92"/>
      <c r="F6" s="93"/>
      <c r="G6" s="150">
        <f>ROUND(G7,2)+ROUND(G8,2)+ROUND(G9,2)+ROUND(G10,2)+ROUND(G11,2)+ROUND(G12,2)</f>
        <v>4.5</v>
      </c>
      <c r="H6" s="151">
        <f>IF(G6&gt;=4.5,5,IF(G6&gt;=3.75,4,IF(G6&gt;=3,3,IF(G6&gt;=2.5,2,IF(G6&gt;=0,1)))))</f>
        <v>5</v>
      </c>
      <c r="I6" s="152" t="str">
        <f>IF(H6&gt;=5,"ดีเยี่ยม",IF(H6&gt;=4,"ดีมาก",IF(H6&gt;=3,"ดี",IF(H6&gt;=2,"พอใช้","ปรับปรุง"))))</f>
        <v>ดีเยี่ยม</v>
      </c>
      <c r="O6" s="94"/>
    </row>
    <row r="7" spans="1:15" ht="23.25" customHeight="1">
      <c r="A7" s="153" t="s">
        <v>7</v>
      </c>
      <c r="B7" s="154">
        <v>0.5</v>
      </c>
      <c r="C7" s="215">
        <f>SUM(B7:B12)</f>
        <v>5</v>
      </c>
      <c r="D7" s="155">
        <v>2050</v>
      </c>
      <c r="E7" s="155">
        <v>1850</v>
      </c>
      <c r="F7" s="156">
        <f>E7*100/D7</f>
        <v>90.243902439024396</v>
      </c>
      <c r="G7" s="156">
        <f>F7*B7/100</f>
        <v>0.45121951219512196</v>
      </c>
      <c r="H7" s="157">
        <f>IF(ROUND(G7,2)&gt;=0.45,5,IF(ROUND(G7,2)&gt;=0.38,4,IF(ROUND(G7,2)&gt;=0.3,3,IF(ROUND(G7,2)&gt;=0.25,2,IF(ROUND(G7,2)&gt;=0,1)))))</f>
        <v>5</v>
      </c>
      <c r="I7" s="158" t="str">
        <f t="shared" ref="I7:I68" si="0">IF(H7&gt;=5,"ดีเยี่ยม",IF(H7&gt;=4,"ดีมาก",IF(H7&gt;=3,"ดี",IF(H7&gt;=2,"พอใช้","ปรับปรุง"))))</f>
        <v>ดีเยี่ยม</v>
      </c>
      <c r="K7" s="95"/>
      <c r="O7" s="96"/>
    </row>
    <row r="8" spans="1:15" ht="23.25" customHeight="1">
      <c r="A8" s="159" t="s">
        <v>8</v>
      </c>
      <c r="B8" s="154">
        <v>0.5</v>
      </c>
      <c r="C8" s="216"/>
      <c r="D8" s="155">
        <v>2050</v>
      </c>
      <c r="E8" s="155">
        <v>1850</v>
      </c>
      <c r="F8" s="156">
        <f t="shared" ref="F8:F27" si="1">E8*100/D8</f>
        <v>90.243902439024396</v>
      </c>
      <c r="G8" s="156">
        <f t="shared" ref="G8:G9" si="2">F8*B8/100</f>
        <v>0.45121951219512196</v>
      </c>
      <c r="H8" s="157">
        <f>IF(ROUND(G8,2)&gt;=0.45,5,IF(ROUND(G8,2)&gt;=0.38,4,IF(ROUND(G8,2)&gt;=0.3,3,IF(ROUND(G8,2)&gt;=0.25,2,IF(ROUND(G8,2)&gt;=0,1)))))</f>
        <v>5</v>
      </c>
      <c r="I8" s="158" t="str">
        <f t="shared" si="0"/>
        <v>ดีเยี่ยม</v>
      </c>
      <c r="O8" s="96"/>
    </row>
    <row r="9" spans="1:15" ht="23.25" customHeight="1">
      <c r="A9" s="160" t="s">
        <v>322</v>
      </c>
      <c r="B9" s="154">
        <v>1</v>
      </c>
      <c r="C9" s="216"/>
      <c r="D9" s="155">
        <v>2050</v>
      </c>
      <c r="E9" s="155">
        <v>1850</v>
      </c>
      <c r="F9" s="156">
        <f t="shared" si="1"/>
        <v>90.243902439024396</v>
      </c>
      <c r="G9" s="156">
        <f t="shared" si="2"/>
        <v>0.90243902439024393</v>
      </c>
      <c r="H9" s="157">
        <f>IF(ROUND(G9,2)&gt;=0.9,5,IF(ROUND(G9,2)&gt;=0.75,4,IF(ROUND(G9,2)&gt;=0.6,3,IF(ROUND(G9,2)&gt;=0.5,2,IF(ROUND(G9,2)&gt;=0,1)))))</f>
        <v>5</v>
      </c>
      <c r="I9" s="158" t="str">
        <f t="shared" si="0"/>
        <v>ดีเยี่ยม</v>
      </c>
      <c r="O9" s="96"/>
    </row>
    <row r="10" spans="1:15" ht="23.25" customHeight="1">
      <c r="A10" s="159" t="s">
        <v>10</v>
      </c>
      <c r="B10" s="161">
        <v>1</v>
      </c>
      <c r="C10" s="216"/>
      <c r="D10" s="155">
        <v>2050</v>
      </c>
      <c r="E10" s="155">
        <v>1850</v>
      </c>
      <c r="F10" s="156">
        <f t="shared" si="1"/>
        <v>90.243902439024396</v>
      </c>
      <c r="G10" s="156">
        <f t="shared" ref="G10:G12" si="3">F10*B10/100</f>
        <v>0.90243902439024393</v>
      </c>
      <c r="H10" s="157">
        <f t="shared" ref="H10:H12" si="4">IF(ROUND(G10,2)&gt;=0.9,5,IF(ROUND(G10,2)&gt;=0.75,4,IF(ROUND(G10,2)&gt;=0.6,3,IF(ROUND(G10,2)&gt;=0.5,2,IF(ROUND(G10,2)&gt;=0,1)))))</f>
        <v>5</v>
      </c>
      <c r="I10" s="158" t="str">
        <f t="shared" ref="I10:I12" si="5">IF(H10&gt;=5,"ดีเยี่ยม",IF(H10&gt;=4,"ดีมาก",IF(H10&gt;=3,"ดี",IF(H10&gt;=2,"พอใช้","ปรับปรุง"))))</f>
        <v>ดีเยี่ยม</v>
      </c>
      <c r="O10" s="96"/>
    </row>
    <row r="11" spans="1:15" ht="23.25" customHeight="1">
      <c r="A11" s="159" t="s">
        <v>11</v>
      </c>
      <c r="B11" s="154">
        <v>1</v>
      </c>
      <c r="C11" s="216"/>
      <c r="D11" s="155">
        <v>2050</v>
      </c>
      <c r="E11" s="155">
        <v>1850</v>
      </c>
      <c r="F11" s="156">
        <f t="shared" si="1"/>
        <v>90.243902439024396</v>
      </c>
      <c r="G11" s="156">
        <f t="shared" si="3"/>
        <v>0.90243902439024393</v>
      </c>
      <c r="H11" s="157">
        <f t="shared" si="4"/>
        <v>5</v>
      </c>
      <c r="I11" s="158" t="str">
        <f t="shared" si="5"/>
        <v>ดีเยี่ยม</v>
      </c>
      <c r="O11" s="96"/>
    </row>
    <row r="12" spans="1:15" ht="23.25" customHeight="1">
      <c r="A12" s="159" t="s">
        <v>12</v>
      </c>
      <c r="B12" s="154">
        <v>1</v>
      </c>
      <c r="C12" s="217"/>
      <c r="D12" s="155">
        <v>2090</v>
      </c>
      <c r="E12" s="155">
        <v>1890</v>
      </c>
      <c r="F12" s="156">
        <f t="shared" si="1"/>
        <v>90.430622009569376</v>
      </c>
      <c r="G12" s="156">
        <f t="shared" si="3"/>
        <v>0.90430622009569372</v>
      </c>
      <c r="H12" s="157">
        <f t="shared" si="4"/>
        <v>5</v>
      </c>
      <c r="I12" s="158" t="str">
        <f t="shared" si="5"/>
        <v>ดีเยี่ยม</v>
      </c>
      <c r="O12" s="96"/>
    </row>
    <row r="13" spans="1:15" ht="23.25" customHeight="1">
      <c r="A13" s="90" t="s">
        <v>93</v>
      </c>
      <c r="B13" s="91"/>
      <c r="C13" s="92"/>
      <c r="D13" s="92"/>
      <c r="E13" s="92"/>
      <c r="F13" s="93"/>
      <c r="G13" s="162">
        <f>G14+G15+G16+G17</f>
        <v>4.51219512195122</v>
      </c>
      <c r="H13" s="151">
        <f>IF(G13&gt;=4.5,5,IF(G13&gt;=3.75,4,IF(G13&gt;=3,3,IF(G13&gt;=2.5,2,IF(G13&gt;=0,1)))))</f>
        <v>5</v>
      </c>
      <c r="I13" s="152" t="str">
        <f t="shared" si="0"/>
        <v>ดีเยี่ยม</v>
      </c>
    </row>
    <row r="14" spans="1:15" ht="23.25" customHeight="1">
      <c r="A14" s="159" t="s">
        <v>82</v>
      </c>
      <c r="B14" s="163">
        <v>2</v>
      </c>
      <c r="C14" s="215">
        <f>SUM(B14:B17)</f>
        <v>5</v>
      </c>
      <c r="D14" s="155">
        <v>2050</v>
      </c>
      <c r="E14" s="155">
        <v>1850</v>
      </c>
      <c r="F14" s="164">
        <f t="shared" si="1"/>
        <v>90.243902439024396</v>
      </c>
      <c r="G14" s="156">
        <f t="shared" ref="G14:G27" si="6">F14*B14/100</f>
        <v>1.8048780487804879</v>
      </c>
      <c r="H14" s="157">
        <f>IF(G14&gt;=1.8,5,IF(G14&gt;=1.5,4,IF(G14&gt;=1.2,3,IF(G14&gt;=1,2,IF(G14&gt;=0,1)))))</f>
        <v>5</v>
      </c>
      <c r="I14" s="158" t="str">
        <f t="shared" si="0"/>
        <v>ดีเยี่ยม</v>
      </c>
    </row>
    <row r="15" spans="1:15" ht="23.25" customHeight="1">
      <c r="A15" s="159" t="s">
        <v>13</v>
      </c>
      <c r="B15" s="163">
        <v>1</v>
      </c>
      <c r="C15" s="216"/>
      <c r="D15" s="155">
        <v>2050</v>
      </c>
      <c r="E15" s="155">
        <v>1850</v>
      </c>
      <c r="F15" s="164">
        <f t="shared" si="1"/>
        <v>90.243902439024396</v>
      </c>
      <c r="G15" s="156">
        <f t="shared" si="6"/>
        <v>0.90243902439024393</v>
      </c>
      <c r="H15" s="157">
        <f t="shared" ref="H15:H17" si="7">IF(ROUND(G15,2)&gt;=0.9,5,IF(ROUND(G15,2)&gt;=0.75,4,IF(ROUND(G15,2)&gt;=0.6,3,IF(ROUND(G15,2)&gt;=0.5,2,IF(ROUND(G15,2)&gt;=0,1)))))</f>
        <v>5</v>
      </c>
      <c r="I15" s="158" t="str">
        <f t="shared" ref="I15:I17" si="8">IF(H15&gt;=5,"ดีเยี่ยม",IF(H15&gt;=4,"ดีมาก",IF(H15&gt;=3,"ดี",IF(H15&gt;=2,"พอใช้","ปรับปรุง"))))</f>
        <v>ดีเยี่ยม</v>
      </c>
    </row>
    <row r="16" spans="1:15" ht="23.25" customHeight="1">
      <c r="A16" s="159" t="s">
        <v>14</v>
      </c>
      <c r="B16" s="163">
        <v>1</v>
      </c>
      <c r="C16" s="216"/>
      <c r="D16" s="155">
        <v>2050</v>
      </c>
      <c r="E16" s="155">
        <v>1850</v>
      </c>
      <c r="F16" s="164">
        <f t="shared" si="1"/>
        <v>90.243902439024396</v>
      </c>
      <c r="G16" s="156">
        <f t="shared" si="6"/>
        <v>0.90243902439024393</v>
      </c>
      <c r="H16" s="157">
        <f t="shared" si="7"/>
        <v>5</v>
      </c>
      <c r="I16" s="158" t="str">
        <f t="shared" si="8"/>
        <v>ดีเยี่ยม</v>
      </c>
    </row>
    <row r="17" spans="1:9" ht="23.25" customHeight="1">
      <c r="A17" s="159" t="s">
        <v>15</v>
      </c>
      <c r="B17" s="163">
        <v>1</v>
      </c>
      <c r="C17" s="217"/>
      <c r="D17" s="155">
        <v>2050</v>
      </c>
      <c r="E17" s="155">
        <v>1850</v>
      </c>
      <c r="F17" s="164">
        <f t="shared" si="1"/>
        <v>90.243902439024396</v>
      </c>
      <c r="G17" s="156">
        <f t="shared" si="6"/>
        <v>0.90243902439024393</v>
      </c>
      <c r="H17" s="157">
        <f t="shared" si="7"/>
        <v>5</v>
      </c>
      <c r="I17" s="158" t="str">
        <f t="shared" si="8"/>
        <v>ดีเยี่ยม</v>
      </c>
    </row>
    <row r="18" spans="1:9" ht="23.25" customHeight="1">
      <c r="A18" s="90" t="s">
        <v>94</v>
      </c>
      <c r="B18" s="91"/>
      <c r="C18" s="92"/>
      <c r="D18" s="92"/>
      <c r="E18" s="92"/>
      <c r="F18" s="93"/>
      <c r="G18" s="162">
        <f>G19+G20+G21+G22</f>
        <v>4.51219512195122</v>
      </c>
      <c r="H18" s="151">
        <f>IF(G18&gt;=4.5,5,IF(G18&gt;=3.75,4,IF(G18&gt;=3,3,IF(G18&gt;=2.5,2,IF(G18&gt;=0,1)))))</f>
        <v>5</v>
      </c>
      <c r="I18" s="152" t="str">
        <f t="shared" si="0"/>
        <v>ดีเยี่ยม</v>
      </c>
    </row>
    <row r="19" spans="1:9" ht="23.25" customHeight="1">
      <c r="A19" s="159" t="s">
        <v>16</v>
      </c>
      <c r="B19" s="163">
        <v>2</v>
      </c>
      <c r="C19" s="215">
        <f>SUM(B19:B22)</f>
        <v>5</v>
      </c>
      <c r="D19" s="155">
        <v>2050</v>
      </c>
      <c r="E19" s="155">
        <v>1850</v>
      </c>
      <c r="F19" s="164">
        <f t="shared" si="1"/>
        <v>90.243902439024396</v>
      </c>
      <c r="G19" s="156">
        <f t="shared" si="6"/>
        <v>1.8048780487804879</v>
      </c>
      <c r="H19" s="157">
        <f>IF(G19&gt;=1.8,5,IF(G19&gt;=1.5,4,IF(G19&gt;=1.2,3,IF(G19&gt;=1,2,IF(G19&gt;=0,1)))))</f>
        <v>5</v>
      </c>
      <c r="I19" s="158" t="str">
        <f t="shared" si="0"/>
        <v>ดีเยี่ยม</v>
      </c>
    </row>
    <row r="20" spans="1:9" ht="23.25" customHeight="1">
      <c r="A20" s="159" t="s">
        <v>17</v>
      </c>
      <c r="B20" s="163">
        <v>1</v>
      </c>
      <c r="C20" s="216"/>
      <c r="D20" s="155">
        <v>2050</v>
      </c>
      <c r="E20" s="155">
        <v>1850</v>
      </c>
      <c r="F20" s="164">
        <f t="shared" si="1"/>
        <v>90.243902439024396</v>
      </c>
      <c r="G20" s="156">
        <f t="shared" si="6"/>
        <v>0.90243902439024393</v>
      </c>
      <c r="H20" s="157">
        <f t="shared" ref="H20:H22" si="9">IF(ROUND(G20,2)&gt;=0.9,5,IF(ROUND(G20,2)&gt;=0.75,4,IF(ROUND(G20,2)&gt;=0.6,3,IF(ROUND(G20,2)&gt;=0.5,2,IF(ROUND(G20,2)&gt;=0,1)))))</f>
        <v>5</v>
      </c>
      <c r="I20" s="158" t="str">
        <f t="shared" ref="I20:I22" si="10">IF(H20&gt;=5,"ดีเยี่ยม",IF(H20&gt;=4,"ดีมาก",IF(H20&gt;=3,"ดี",IF(H20&gt;=2,"พอใช้","ปรับปรุง"))))</f>
        <v>ดีเยี่ยม</v>
      </c>
    </row>
    <row r="21" spans="1:9" ht="23.25" customHeight="1">
      <c r="A21" s="159" t="s">
        <v>18</v>
      </c>
      <c r="B21" s="163">
        <v>1</v>
      </c>
      <c r="C21" s="216"/>
      <c r="D21" s="155">
        <v>2050</v>
      </c>
      <c r="E21" s="155">
        <v>1850</v>
      </c>
      <c r="F21" s="164">
        <f t="shared" si="1"/>
        <v>90.243902439024396</v>
      </c>
      <c r="G21" s="156">
        <f t="shared" si="6"/>
        <v>0.90243902439024393</v>
      </c>
      <c r="H21" s="157">
        <f t="shared" si="9"/>
        <v>5</v>
      </c>
      <c r="I21" s="158" t="str">
        <f t="shared" si="10"/>
        <v>ดีเยี่ยม</v>
      </c>
    </row>
    <row r="22" spans="1:9" ht="23.25" customHeight="1">
      <c r="A22" s="165" t="s">
        <v>19</v>
      </c>
      <c r="B22" s="163">
        <v>1</v>
      </c>
      <c r="C22" s="217"/>
      <c r="D22" s="155">
        <v>2050</v>
      </c>
      <c r="E22" s="155">
        <v>1850</v>
      </c>
      <c r="F22" s="164">
        <f t="shared" si="1"/>
        <v>90.243902439024396</v>
      </c>
      <c r="G22" s="156">
        <f t="shared" si="6"/>
        <v>0.90243902439024393</v>
      </c>
      <c r="H22" s="157">
        <f t="shared" si="9"/>
        <v>5</v>
      </c>
      <c r="I22" s="158" t="str">
        <f t="shared" si="10"/>
        <v>ดีเยี่ยม</v>
      </c>
    </row>
    <row r="23" spans="1:9" ht="23.25" customHeight="1">
      <c r="A23" s="90" t="s">
        <v>95</v>
      </c>
      <c r="B23" s="91"/>
      <c r="C23" s="92"/>
      <c r="D23" s="92"/>
      <c r="E23" s="92"/>
      <c r="F23" s="93"/>
      <c r="G23" s="162">
        <f>G24+G25+G26+G27</f>
        <v>4.51219512195122</v>
      </c>
      <c r="H23" s="151">
        <f>IF(G23&gt;=4.5,5,IF(G23&gt;=3.75,4,IF(G23&gt;=3,3,IF(G23&gt;=2.5,2,IF(G23&gt;=0,1)))))</f>
        <v>5</v>
      </c>
      <c r="I23" s="152" t="str">
        <f t="shared" si="0"/>
        <v>ดีเยี่ยม</v>
      </c>
    </row>
    <row r="24" spans="1:9" ht="23.25" customHeight="1">
      <c r="A24" s="159" t="s">
        <v>20</v>
      </c>
      <c r="B24" s="163">
        <v>2</v>
      </c>
      <c r="C24" s="215">
        <f>SUM(B24:B27)</f>
        <v>5</v>
      </c>
      <c r="D24" s="155">
        <v>2050</v>
      </c>
      <c r="E24" s="155">
        <v>1850</v>
      </c>
      <c r="F24" s="164">
        <f t="shared" si="1"/>
        <v>90.243902439024396</v>
      </c>
      <c r="G24" s="156">
        <f t="shared" si="6"/>
        <v>1.8048780487804879</v>
      </c>
      <c r="H24" s="157">
        <f>IF(G24&gt;=1.8,5,IF(G24&gt;=1.5,4,IF(G24&gt;=1.2,3,IF(G24&gt;=1,2,IF(G24&gt;=0,1)))))</f>
        <v>5</v>
      </c>
      <c r="I24" s="158" t="str">
        <f t="shared" si="0"/>
        <v>ดีเยี่ยม</v>
      </c>
    </row>
    <row r="25" spans="1:9" ht="23.25" customHeight="1">
      <c r="A25" s="159" t="s">
        <v>21</v>
      </c>
      <c r="B25" s="163">
        <v>1</v>
      </c>
      <c r="C25" s="216"/>
      <c r="D25" s="155">
        <v>2050</v>
      </c>
      <c r="E25" s="155">
        <v>1850</v>
      </c>
      <c r="F25" s="164">
        <f t="shared" si="1"/>
        <v>90.243902439024396</v>
      </c>
      <c r="G25" s="156">
        <f t="shared" si="6"/>
        <v>0.90243902439024393</v>
      </c>
      <c r="H25" s="157">
        <f t="shared" ref="H25:H27" si="11">IF(ROUND(G25,2)&gt;=0.9,5,IF(ROUND(G25,2)&gt;=0.75,4,IF(ROUND(G25,2)&gt;=0.6,3,IF(ROUND(G25,2)&gt;=0.5,2,IF(ROUND(G25,2)&gt;=0,1)))))</f>
        <v>5</v>
      </c>
      <c r="I25" s="158" t="str">
        <f t="shared" ref="I25:I27" si="12">IF(H25&gt;=5,"ดีเยี่ยม",IF(H25&gt;=4,"ดีมาก",IF(H25&gt;=3,"ดี",IF(H25&gt;=2,"พอใช้","ปรับปรุง"))))</f>
        <v>ดีเยี่ยม</v>
      </c>
    </row>
    <row r="26" spans="1:9" ht="23.25" customHeight="1">
      <c r="A26" s="159" t="s">
        <v>22</v>
      </c>
      <c r="B26" s="163">
        <v>1</v>
      </c>
      <c r="C26" s="216"/>
      <c r="D26" s="155">
        <v>2050</v>
      </c>
      <c r="E26" s="155">
        <v>1850</v>
      </c>
      <c r="F26" s="164">
        <f t="shared" si="1"/>
        <v>90.243902439024396</v>
      </c>
      <c r="G26" s="156">
        <f t="shared" si="6"/>
        <v>0.90243902439024393</v>
      </c>
      <c r="H26" s="157">
        <f t="shared" si="11"/>
        <v>5</v>
      </c>
      <c r="I26" s="158" t="str">
        <f t="shared" si="12"/>
        <v>ดีเยี่ยม</v>
      </c>
    </row>
    <row r="27" spans="1:9" ht="23.25" customHeight="1">
      <c r="A27" s="159" t="s">
        <v>88</v>
      </c>
      <c r="B27" s="163">
        <v>1</v>
      </c>
      <c r="C27" s="217"/>
      <c r="D27" s="155">
        <v>2050</v>
      </c>
      <c r="E27" s="155">
        <v>1850</v>
      </c>
      <c r="F27" s="164">
        <f t="shared" si="1"/>
        <v>90.243902439024396</v>
      </c>
      <c r="G27" s="156">
        <f t="shared" si="6"/>
        <v>0.90243902439024393</v>
      </c>
      <c r="H27" s="157">
        <f t="shared" si="11"/>
        <v>5</v>
      </c>
      <c r="I27" s="158" t="str">
        <f t="shared" si="12"/>
        <v>ดีเยี่ยม</v>
      </c>
    </row>
    <row r="28" spans="1:9" ht="23.25" customHeight="1">
      <c r="A28" s="90" t="s">
        <v>23</v>
      </c>
      <c r="B28" s="91"/>
      <c r="C28" s="92"/>
      <c r="D28" s="92"/>
      <c r="E28" s="92"/>
      <c r="F28" s="93"/>
      <c r="G28" s="166">
        <f>G29+G30+G31+G32</f>
        <v>3.8000000000000003</v>
      </c>
      <c r="H28" s="151">
        <f>IF(G28&gt;=4.5,5,IF(G28&gt;=3.75,4,IF(G28&gt;=3,3,IF(G28&gt;=2.5,2,IF(G28&gt;=0,1)))))</f>
        <v>4</v>
      </c>
      <c r="I28" s="152" t="str">
        <f>IF(H28&gt;=5,"ดีเยี่ยม",IF(H28&gt;=4,"ดีมาก",IF(H28&gt;=3,"ดี",IF(H28&gt;=2,"พอใช้","ปรับปรุง"))))</f>
        <v>ดีมาก</v>
      </c>
    </row>
    <row r="29" spans="1:9" ht="23.25" customHeight="1">
      <c r="A29" s="159" t="s">
        <v>84</v>
      </c>
      <c r="B29" s="163">
        <v>1</v>
      </c>
      <c r="C29" s="215">
        <f>SUM(B29:B32)</f>
        <v>5</v>
      </c>
      <c r="D29" s="155">
        <v>1950</v>
      </c>
      <c r="E29" s="155">
        <v>52</v>
      </c>
      <c r="F29" s="157">
        <v>2</v>
      </c>
      <c r="G29" s="157" t="str">
        <f>IF(F29=5,"๑.๐๐",IF(F29&gt;=4,"๐.๘๐",IF(F29&gt;=3,"๐.๖๐",IF(F29&gt;=2,"๐.๔๐",IF(F29&gt;=1,"๐.๒๐")))))</f>
        <v>๐.๔๐</v>
      </c>
      <c r="H29" s="157">
        <f>IF(F29&gt;=5,5,IF(F29&gt;=4,4,IF(F29&gt;=3,3,IF(F29&gt;=2,2,IF(F29&gt;=1,1)))))</f>
        <v>2</v>
      </c>
      <c r="I29" s="158" t="str">
        <f t="shared" si="0"/>
        <v>พอใช้</v>
      </c>
    </row>
    <row r="30" spans="1:9" ht="23.25" customHeight="1">
      <c r="A30" s="159" t="s">
        <v>24</v>
      </c>
      <c r="B30" s="163">
        <v>1</v>
      </c>
      <c r="C30" s="216"/>
      <c r="D30" s="155">
        <v>1950</v>
      </c>
      <c r="E30" s="155">
        <v>73</v>
      </c>
      <c r="F30" s="157">
        <f>IF(E30&gt;=80,5,IF(E30&gt;=70,4,IF(E30&gt;=60,3,IF(E30&gt;=50,2,IF(E30&gt;=0,1)))))</f>
        <v>4</v>
      </c>
      <c r="G30" s="157" t="str">
        <f>IF(F30=5,"๑.๐๐",IF(F30&gt;=4,"๐.๘๐",IF(F30&gt;=3,"๐.๖๐",IF(F30&gt;=2,"๐.๔๐",IF(F30&gt;=1,"๐.๒๐")))))</f>
        <v>๐.๘๐</v>
      </c>
      <c r="H30" s="157">
        <f t="shared" ref="H30:H32" si="13">IF(F30&gt;=5,5,IF(F30&gt;=4,4,IF(F30&gt;=3,3,IF(F30&gt;=2,2,IF(F30&gt;=1,1)))))</f>
        <v>4</v>
      </c>
      <c r="I30" s="158" t="str">
        <f t="shared" si="0"/>
        <v>ดีมาก</v>
      </c>
    </row>
    <row r="31" spans="1:9" ht="23.25" customHeight="1">
      <c r="A31" s="159" t="s">
        <v>25</v>
      </c>
      <c r="B31" s="163">
        <v>2</v>
      </c>
      <c r="C31" s="216"/>
      <c r="D31" s="155">
        <v>1950</v>
      </c>
      <c r="E31" s="155">
        <v>73</v>
      </c>
      <c r="F31" s="157">
        <f>IF(E31&gt;=80,5,IF(E31&gt;=70,4,IF(E31&gt;=60,3,IF(E31&gt;=50,2,IF(E31&gt;=0,1)))))</f>
        <v>4</v>
      </c>
      <c r="G31" s="157" t="str">
        <f>IF(F31=5,"๒.๐๐",IF(F31&gt;=4,"๑.๖๐",IF(F31&gt;=3,"๑.๒๐",IF(F31&gt;=2,"๐.๘๐",IF(F31&gt;=1,"๐.๔๐")))))</f>
        <v>๑.๖๐</v>
      </c>
      <c r="H31" s="157">
        <f t="shared" si="13"/>
        <v>4</v>
      </c>
      <c r="I31" s="158" t="str">
        <f t="shared" si="0"/>
        <v>ดีมาก</v>
      </c>
    </row>
    <row r="32" spans="1:9" ht="23.25" customHeight="1">
      <c r="A32" s="159" t="s">
        <v>89</v>
      </c>
      <c r="B32" s="163">
        <v>1</v>
      </c>
      <c r="C32" s="217"/>
      <c r="D32" s="155">
        <v>1950</v>
      </c>
      <c r="E32" s="155">
        <v>51.86</v>
      </c>
      <c r="F32" s="157">
        <f>IF(E32&gt;=50,5,IF(E32&gt;=40,4,IF(E32&gt;=30,3,IF(E32&gt;=20,2,IF(E32&gt;=0,1)))))</f>
        <v>5</v>
      </c>
      <c r="G32" s="157" t="str">
        <f>IF(F32=5,"๑.๐๐",IF(F32&gt;=4,"๐.๘๐",IF(F32&gt;=3,"๐.๖๐",IF(F32&gt;=2,"๐.๔๐",IF(F32&gt;=1,"๐.๒๐")))))</f>
        <v>๑.๐๐</v>
      </c>
      <c r="H32" s="157">
        <f t="shared" si="13"/>
        <v>5</v>
      </c>
      <c r="I32" s="158" t="str">
        <f t="shared" si="0"/>
        <v>ดีเยี่ยม</v>
      </c>
    </row>
    <row r="33" spans="1:9" ht="23.25" customHeight="1">
      <c r="A33" s="97" t="s">
        <v>96</v>
      </c>
      <c r="B33" s="91"/>
      <c r="C33" s="92"/>
      <c r="D33" s="92"/>
      <c r="E33" s="92"/>
      <c r="F33" s="93"/>
      <c r="G33" s="162">
        <f>G34+G35+G36+G37</f>
        <v>4.51219512195122</v>
      </c>
      <c r="H33" s="151">
        <f>IF(G33&gt;=4.5,5,IF(G33&gt;=3.75,4,IF(G33&gt;=3,3,IF(G33&gt;=2.5,2,IF(G33&gt;=0,1)))))</f>
        <v>5</v>
      </c>
      <c r="I33" s="152" t="str">
        <f t="shared" si="0"/>
        <v>ดีเยี่ยม</v>
      </c>
    </row>
    <row r="34" spans="1:9" ht="23.25" customHeight="1">
      <c r="A34" s="153" t="s">
        <v>26</v>
      </c>
      <c r="B34" s="167">
        <v>2</v>
      </c>
      <c r="C34" s="215">
        <f>SUM(B34:B37)</f>
        <v>5</v>
      </c>
      <c r="D34" s="155">
        <v>2050</v>
      </c>
      <c r="E34" s="155">
        <v>1850</v>
      </c>
      <c r="F34" s="164">
        <f t="shared" ref="F34:F37" si="14">E34*100/D34</f>
        <v>90.243902439024396</v>
      </c>
      <c r="G34" s="156">
        <f t="shared" ref="G34:G37" si="15">F34*B34/100</f>
        <v>1.8048780487804879</v>
      </c>
      <c r="H34" s="157">
        <f>IF(G34&gt;=1.8,5,IF(G34&gt;=1.5,4,IF(G34&gt;=1.2,3,IF(G34&gt;=1,2,IF(G34&gt;=0,1)))))</f>
        <v>5</v>
      </c>
      <c r="I34" s="158" t="str">
        <f t="shared" si="0"/>
        <v>ดีเยี่ยม</v>
      </c>
    </row>
    <row r="35" spans="1:9" ht="23.25" customHeight="1">
      <c r="A35" s="159" t="s">
        <v>27</v>
      </c>
      <c r="B35" s="167">
        <v>1</v>
      </c>
      <c r="C35" s="216"/>
      <c r="D35" s="155">
        <v>2050</v>
      </c>
      <c r="E35" s="155">
        <v>1850</v>
      </c>
      <c r="F35" s="164">
        <f t="shared" si="14"/>
        <v>90.243902439024396</v>
      </c>
      <c r="G35" s="156">
        <f t="shared" si="15"/>
        <v>0.90243902439024393</v>
      </c>
      <c r="H35" s="157">
        <f t="shared" ref="H35:H37" si="16">IF(ROUND(G35,2)&gt;=0.9,5,IF(ROUND(G35,2)&gt;=0.75,4,IF(ROUND(G35,2)&gt;=0.6,3,IF(ROUND(G35,2)&gt;=0.5,2,IF(ROUND(G35,2)&gt;=0,1)))))</f>
        <v>5</v>
      </c>
      <c r="I35" s="158" t="str">
        <f t="shared" ref="I35:I37" si="17">IF(H35&gt;=5,"ดีเยี่ยม",IF(H35&gt;=4,"ดีมาก",IF(H35&gt;=3,"ดี",IF(H35&gt;=2,"พอใช้","ปรับปรุง"))))</f>
        <v>ดีเยี่ยม</v>
      </c>
    </row>
    <row r="36" spans="1:9" ht="23.25" customHeight="1">
      <c r="A36" s="159" t="s">
        <v>28</v>
      </c>
      <c r="B36" s="167">
        <v>1</v>
      </c>
      <c r="C36" s="216"/>
      <c r="D36" s="155">
        <v>2050</v>
      </c>
      <c r="E36" s="155">
        <v>1850</v>
      </c>
      <c r="F36" s="164">
        <f t="shared" si="14"/>
        <v>90.243902439024396</v>
      </c>
      <c r="G36" s="156">
        <f t="shared" si="15"/>
        <v>0.90243902439024393</v>
      </c>
      <c r="H36" s="157">
        <f t="shared" si="16"/>
        <v>5</v>
      </c>
      <c r="I36" s="158" t="str">
        <f t="shared" si="17"/>
        <v>ดีเยี่ยม</v>
      </c>
    </row>
    <row r="37" spans="1:9" ht="23.25" customHeight="1">
      <c r="A37" s="165" t="s">
        <v>29</v>
      </c>
      <c r="B37" s="167">
        <v>1</v>
      </c>
      <c r="C37" s="217"/>
      <c r="D37" s="155">
        <v>2050</v>
      </c>
      <c r="E37" s="155">
        <v>1850</v>
      </c>
      <c r="F37" s="164">
        <f t="shared" si="14"/>
        <v>90.243902439024396</v>
      </c>
      <c r="G37" s="156">
        <f t="shared" si="15"/>
        <v>0.90243902439024393</v>
      </c>
      <c r="H37" s="157">
        <f t="shared" si="16"/>
        <v>5</v>
      </c>
      <c r="I37" s="158" t="str">
        <f t="shared" si="17"/>
        <v>ดีเยี่ยม</v>
      </c>
    </row>
    <row r="38" spans="1:9" ht="23.25" customHeight="1">
      <c r="A38" s="98" t="s">
        <v>30</v>
      </c>
      <c r="B38" s="227">
        <f>C40+C50+C57+C61+C68+C73</f>
        <v>50</v>
      </c>
      <c r="C38" s="228"/>
      <c r="D38" s="87"/>
      <c r="E38" s="87"/>
      <c r="F38" s="88"/>
      <c r="G38" s="168">
        <f>G39+G49+G56+G60+G67+G72</f>
        <v>49.1</v>
      </c>
      <c r="H38" s="148">
        <f>IF(G38&gt;=45,5,IF(G38&gt;=37.5,4,IF(G38&gt;30,3,IF(G38&gt;=25,2,IF(G38&gt;=0,1)))))</f>
        <v>5</v>
      </c>
      <c r="I38" s="149" t="str">
        <f t="shared" si="0"/>
        <v>ดีเยี่ยม</v>
      </c>
    </row>
    <row r="39" spans="1:9" ht="23.25" customHeight="1">
      <c r="A39" s="90" t="s">
        <v>31</v>
      </c>
      <c r="B39" s="91"/>
      <c r="C39" s="92"/>
      <c r="D39" s="92"/>
      <c r="E39" s="92"/>
      <c r="F39" s="93"/>
      <c r="G39" s="169">
        <f>G40+G41+G42+G43+G44+G45+G46+G47+G48</f>
        <v>9.1000000000000014</v>
      </c>
      <c r="H39" s="151">
        <f>IF(G39&gt;=9,5,IF(G39&gt;=7.5,4,IF(G39&gt;=6,3,IF(G39&gt;=5,2,IF(G39&gt;=0,1)))))</f>
        <v>5</v>
      </c>
      <c r="I39" s="152" t="str">
        <f t="shared" si="0"/>
        <v>ดีเยี่ยม</v>
      </c>
    </row>
    <row r="40" spans="1:9" ht="23.25" customHeight="1">
      <c r="A40" s="159" t="s">
        <v>32</v>
      </c>
      <c r="B40" s="163">
        <v>1</v>
      </c>
      <c r="C40" s="215">
        <f>SUM(B40:B48)</f>
        <v>10</v>
      </c>
      <c r="D40" s="170">
        <v>100</v>
      </c>
      <c r="E40" s="170">
        <v>90</v>
      </c>
      <c r="F40" s="164">
        <f t="shared" ref="F40:F48" si="18">E40*100/D40</f>
        <v>90</v>
      </c>
      <c r="G40" s="156">
        <f t="shared" ref="G40:G41" si="19">F40*B40/100</f>
        <v>0.9</v>
      </c>
      <c r="H40" s="157">
        <f t="shared" ref="H40:H41" si="20">IF(ROUND(G40,2)&gt;=0.9,5,IF(ROUND(G40,2)&gt;=0.75,4,IF(ROUND(G40,2)&gt;=0.6,3,IF(ROUND(G40,2)&gt;=0.5,2,IF(ROUND(G40,2)&gt;=0,1)))))</f>
        <v>5</v>
      </c>
      <c r="I40" s="158" t="str">
        <f t="shared" ref="I40:I41" si="21">IF(H40&gt;=5,"ดีเยี่ยม",IF(H40&gt;=4,"ดีมาก",IF(H40&gt;=3,"ดี",IF(H40&gt;=2,"พอใช้","ปรับปรุง"))))</f>
        <v>ดีเยี่ยม</v>
      </c>
    </row>
    <row r="41" spans="1:9" ht="23.25" customHeight="1">
      <c r="A41" s="159" t="s">
        <v>33</v>
      </c>
      <c r="B41" s="163">
        <v>1</v>
      </c>
      <c r="C41" s="216"/>
      <c r="D41" s="170">
        <v>100</v>
      </c>
      <c r="E41" s="170">
        <v>90</v>
      </c>
      <c r="F41" s="164">
        <f t="shared" si="18"/>
        <v>90</v>
      </c>
      <c r="G41" s="156">
        <f t="shared" si="19"/>
        <v>0.9</v>
      </c>
      <c r="H41" s="157">
        <f t="shared" si="20"/>
        <v>5</v>
      </c>
      <c r="I41" s="158" t="str">
        <f t="shared" si="21"/>
        <v>ดีเยี่ยม</v>
      </c>
    </row>
    <row r="42" spans="1:9" ht="23.25" customHeight="1">
      <c r="A42" s="159" t="s">
        <v>34</v>
      </c>
      <c r="B42" s="163">
        <v>2</v>
      </c>
      <c r="C42" s="216"/>
      <c r="D42" s="170">
        <v>100</v>
      </c>
      <c r="E42" s="170">
        <v>90</v>
      </c>
      <c r="F42" s="164">
        <f t="shared" si="18"/>
        <v>90</v>
      </c>
      <c r="G42" s="164">
        <f t="shared" ref="G42:G48" si="22">F42*B42/100</f>
        <v>1.8</v>
      </c>
      <c r="H42" s="157">
        <f>IF(G42&gt;=1.8,5,IF(G42&gt;=1.5,4,IF(G42&gt;=1.2,3,IF(G42&gt;=1,2,IF(G42&gt;=0,1)))))</f>
        <v>5</v>
      </c>
      <c r="I42" s="158" t="str">
        <f t="shared" si="0"/>
        <v>ดีเยี่ยม</v>
      </c>
    </row>
    <row r="43" spans="1:9" ht="23.25" customHeight="1">
      <c r="A43" s="159" t="s">
        <v>35</v>
      </c>
      <c r="B43" s="163">
        <v>1</v>
      </c>
      <c r="C43" s="216"/>
      <c r="D43" s="170">
        <v>100</v>
      </c>
      <c r="E43" s="170">
        <v>90</v>
      </c>
      <c r="F43" s="164">
        <f t="shared" si="18"/>
        <v>90</v>
      </c>
      <c r="G43" s="156">
        <f t="shared" si="22"/>
        <v>0.9</v>
      </c>
      <c r="H43" s="157">
        <f t="shared" ref="H43:H48" si="23">IF(ROUND(G43,2)&gt;=0.9,5,IF(ROUND(G43,2)&gt;=0.75,4,IF(ROUND(G43,2)&gt;=0.6,3,IF(ROUND(G43,2)&gt;=0.5,2,IF(ROUND(G43,2)&gt;=0,1)))))</f>
        <v>5</v>
      </c>
      <c r="I43" s="158" t="str">
        <f t="shared" ref="I43:I48" si="24">IF(H43&gt;=5,"ดีเยี่ยม",IF(H43&gt;=4,"ดีมาก",IF(H43&gt;=3,"ดี",IF(H43&gt;=2,"พอใช้","ปรับปรุง"))))</f>
        <v>ดีเยี่ยม</v>
      </c>
    </row>
    <row r="44" spans="1:9" ht="23.25" customHeight="1">
      <c r="A44" s="159" t="s">
        <v>36</v>
      </c>
      <c r="B44" s="163">
        <v>1</v>
      </c>
      <c r="C44" s="216"/>
      <c r="D44" s="170">
        <v>100</v>
      </c>
      <c r="E44" s="170">
        <v>90</v>
      </c>
      <c r="F44" s="164">
        <f t="shared" si="18"/>
        <v>90</v>
      </c>
      <c r="G44" s="156">
        <f t="shared" si="22"/>
        <v>0.9</v>
      </c>
      <c r="H44" s="157">
        <f>IF(ROUND(G44,2)&gt;=0.9,5,IF(ROUND(G44,2)&gt;=0.75,4,IF(ROUND(G44,2)&gt;=0.6,3,IF(ROUND(G44,2)&gt;=0.5,2,IF(ROUND(G44,2)&gt;=0,1)))))</f>
        <v>5</v>
      </c>
      <c r="I44" s="158" t="str">
        <f t="shared" si="24"/>
        <v>ดีเยี่ยม</v>
      </c>
    </row>
    <row r="45" spans="1:9" ht="23.25" customHeight="1">
      <c r="A45" s="159" t="s">
        <v>37</v>
      </c>
      <c r="B45" s="163">
        <v>1</v>
      </c>
      <c r="C45" s="216"/>
      <c r="D45" s="170">
        <v>100</v>
      </c>
      <c r="E45" s="170">
        <v>90</v>
      </c>
      <c r="F45" s="164">
        <f t="shared" si="18"/>
        <v>90</v>
      </c>
      <c r="G45" s="156">
        <f t="shared" si="22"/>
        <v>0.9</v>
      </c>
      <c r="H45" s="157">
        <f t="shared" si="23"/>
        <v>5</v>
      </c>
      <c r="I45" s="158" t="str">
        <f>IF(H45&gt;=5,"ดีเยี่ยม",IF(H45&gt;=4,"ดีมาก",IF(H45&gt;=3,"ดี",IF(H45&gt;=2,"พอใช้","ปรับปรุง"))))</f>
        <v>ดีเยี่ยม</v>
      </c>
    </row>
    <row r="46" spans="1:9" ht="23.25" customHeight="1">
      <c r="A46" s="159" t="s">
        <v>38</v>
      </c>
      <c r="B46" s="163">
        <v>1</v>
      </c>
      <c r="C46" s="216"/>
      <c r="D46" s="170">
        <v>100</v>
      </c>
      <c r="E46" s="170">
        <v>90</v>
      </c>
      <c r="F46" s="164">
        <f t="shared" si="18"/>
        <v>90</v>
      </c>
      <c r="G46" s="156">
        <f t="shared" si="22"/>
        <v>0.9</v>
      </c>
      <c r="H46" s="157">
        <f t="shared" si="23"/>
        <v>5</v>
      </c>
      <c r="I46" s="158" t="str">
        <f t="shared" si="24"/>
        <v>ดีเยี่ยม</v>
      </c>
    </row>
    <row r="47" spans="1:9" ht="23.25" customHeight="1">
      <c r="A47" s="159" t="s">
        <v>39</v>
      </c>
      <c r="B47" s="163">
        <v>1</v>
      </c>
      <c r="C47" s="216"/>
      <c r="D47" s="170">
        <v>100</v>
      </c>
      <c r="E47" s="170">
        <v>100</v>
      </c>
      <c r="F47" s="164">
        <f t="shared" si="18"/>
        <v>100</v>
      </c>
      <c r="G47" s="156">
        <f t="shared" si="22"/>
        <v>1</v>
      </c>
      <c r="H47" s="157">
        <f t="shared" si="23"/>
        <v>5</v>
      </c>
      <c r="I47" s="158" t="str">
        <f t="shared" si="24"/>
        <v>ดีเยี่ยม</v>
      </c>
    </row>
    <row r="48" spans="1:9" ht="23.25" customHeight="1">
      <c r="A48" s="165" t="s">
        <v>40</v>
      </c>
      <c r="B48" s="163">
        <v>1</v>
      </c>
      <c r="C48" s="217"/>
      <c r="D48" s="170">
        <v>100</v>
      </c>
      <c r="E48" s="170">
        <v>90</v>
      </c>
      <c r="F48" s="164">
        <f t="shared" si="18"/>
        <v>90</v>
      </c>
      <c r="G48" s="156">
        <f t="shared" si="22"/>
        <v>0.9</v>
      </c>
      <c r="H48" s="157">
        <f t="shared" si="23"/>
        <v>5</v>
      </c>
      <c r="I48" s="158" t="str">
        <f t="shared" si="24"/>
        <v>ดีเยี่ยม</v>
      </c>
    </row>
    <row r="49" spans="1:9" ht="23.25" customHeight="1">
      <c r="A49" s="90" t="s">
        <v>97</v>
      </c>
      <c r="B49" s="91"/>
      <c r="C49" s="92"/>
      <c r="D49" s="92"/>
      <c r="E49" s="92"/>
      <c r="F49" s="93"/>
      <c r="G49" s="93">
        <f>G50+G51+G52+G53+G54+G55</f>
        <v>10</v>
      </c>
      <c r="H49" s="151">
        <f>IF(G49&gt;=9,5,IF(G49&gt;=7.5,4,IF(G49&gt;=6,3,IF(G49&gt;=5,2,IF(G49&gt;=0,1)))))</f>
        <v>5</v>
      </c>
      <c r="I49" s="152" t="str">
        <f t="shared" si="0"/>
        <v>ดีเยี่ยม</v>
      </c>
    </row>
    <row r="50" spans="1:9" ht="23.25" customHeight="1">
      <c r="A50" s="153" t="s">
        <v>41</v>
      </c>
      <c r="B50" s="163">
        <v>1</v>
      </c>
      <c r="C50" s="215">
        <f>SUM(B50:B55)</f>
        <v>10</v>
      </c>
      <c r="D50" s="171"/>
      <c r="E50" s="171"/>
      <c r="F50" s="172">
        <v>5</v>
      </c>
      <c r="G50" s="157" t="str">
        <f>IF(F50=5,"๑.๐๐",IF(F50&gt;=4,"๐.๘๐",IF(F50&gt;=3,"๐.๖๐",IF(F50&gt;=2,"๐.๔๐",IF(F50&gt;=1,"๐.๒๐")))))</f>
        <v>๑.๐๐</v>
      </c>
      <c r="H50" s="157">
        <f>IF(F50&gt;=5,5,IF(F50&gt;=4,4,IF(F50&gt;=3,3,IF(F50&gt;=2,2,IF(F50&gt;=1,1)))))</f>
        <v>5</v>
      </c>
      <c r="I50" s="158" t="str">
        <f t="shared" si="0"/>
        <v>ดีเยี่ยม</v>
      </c>
    </row>
    <row r="51" spans="1:9" ht="23.25" customHeight="1">
      <c r="A51" s="159" t="s">
        <v>42</v>
      </c>
      <c r="B51" s="163">
        <v>2</v>
      </c>
      <c r="C51" s="216"/>
      <c r="D51" s="171"/>
      <c r="E51" s="171"/>
      <c r="F51" s="172">
        <v>5</v>
      </c>
      <c r="G51" s="157" t="str">
        <f t="shared" ref="G51:G53" si="25">IF(F51=5,"๒.๐๐",IF(F51&gt;=4,"๑.๖๐",IF(F51&gt;=3,"๑.๒๐",IF(F51&gt;=2,"๐.๘๐",IF(F51&gt;=1,"๐.๔๐")))))</f>
        <v>๒.๐๐</v>
      </c>
      <c r="H51" s="157">
        <f t="shared" ref="H51:H53" si="26">IF(F51&gt;=5,5,IF(F51&gt;=4,4,IF(F51&gt;=3,3,IF(F51&gt;=2,2,IF(F51&gt;=1,1)))))</f>
        <v>5</v>
      </c>
      <c r="I51" s="158" t="str">
        <f t="shared" si="0"/>
        <v>ดีเยี่ยม</v>
      </c>
    </row>
    <row r="52" spans="1:9" ht="23.25" customHeight="1">
      <c r="A52" s="159" t="s">
        <v>43</v>
      </c>
      <c r="B52" s="163">
        <v>2</v>
      </c>
      <c r="C52" s="216"/>
      <c r="D52" s="171"/>
      <c r="E52" s="171"/>
      <c r="F52" s="172">
        <v>5</v>
      </c>
      <c r="G52" s="157" t="str">
        <f t="shared" si="25"/>
        <v>๒.๐๐</v>
      </c>
      <c r="H52" s="157">
        <f t="shared" si="26"/>
        <v>5</v>
      </c>
      <c r="I52" s="158" t="str">
        <f t="shared" si="0"/>
        <v>ดีเยี่ยม</v>
      </c>
    </row>
    <row r="53" spans="1:9" ht="23.25" customHeight="1">
      <c r="A53" s="159" t="s">
        <v>44</v>
      </c>
      <c r="B53" s="163">
        <v>2</v>
      </c>
      <c r="C53" s="216"/>
      <c r="D53" s="171"/>
      <c r="E53" s="171"/>
      <c r="F53" s="172">
        <v>5</v>
      </c>
      <c r="G53" s="157" t="str">
        <f t="shared" si="25"/>
        <v>๒.๐๐</v>
      </c>
      <c r="H53" s="157">
        <f t="shared" si="26"/>
        <v>5</v>
      </c>
      <c r="I53" s="158" t="str">
        <f t="shared" si="0"/>
        <v>ดีเยี่ยม</v>
      </c>
    </row>
    <row r="54" spans="1:9" ht="23.25" customHeight="1">
      <c r="A54" s="159" t="s">
        <v>45</v>
      </c>
      <c r="B54" s="163">
        <v>1</v>
      </c>
      <c r="C54" s="216"/>
      <c r="D54" s="171"/>
      <c r="E54" s="171"/>
      <c r="F54" s="172">
        <v>5</v>
      </c>
      <c r="G54" s="157" t="str">
        <f>IF(F54=5,"๑.๐๐",IF(F54&gt;=4,"๐.๘๐",IF(F54&gt;=3,"๐.๖๐",IF(F54&gt;=2,"๐.๔๐",IF(F54&gt;=1,"๐.๒๐")))))</f>
        <v>๑.๐๐</v>
      </c>
      <c r="H54" s="157">
        <f>IF(F54&gt;=5,5,IF(F54&gt;=4,4,IF(F54&gt;=3,3,IF(F54&gt;=2,2,IF(F54&gt;=1,1)))))</f>
        <v>5</v>
      </c>
      <c r="I54" s="158" t="str">
        <f t="shared" si="0"/>
        <v>ดีเยี่ยม</v>
      </c>
    </row>
    <row r="55" spans="1:9" ht="23.25" customHeight="1">
      <c r="A55" s="165" t="s">
        <v>46</v>
      </c>
      <c r="B55" s="163">
        <v>2</v>
      </c>
      <c r="C55" s="217"/>
      <c r="D55" s="171"/>
      <c r="E55" s="171"/>
      <c r="F55" s="172">
        <v>5</v>
      </c>
      <c r="G55" s="157" t="str">
        <f>IF(F55=5,"๒.๐๐",IF(F55&gt;=4,"๑.๖๐",IF(F55&gt;N54=3,"๑.๒๐",IF(F55&gt;=2,"๐.๘๐",IF(F55&gt;=1,"๐.๔๐")))))</f>
        <v>๒.๐๐</v>
      </c>
      <c r="H55" s="157">
        <f t="shared" ref="H55" si="27">IF(F55&gt;=5,5,IF(F55&gt;=4,4,IF(F55&gt;=3,3,IF(F55&gt;=2,2,IF(F55&gt;=1,1)))))</f>
        <v>5</v>
      </c>
      <c r="I55" s="158" t="str">
        <f t="shared" si="0"/>
        <v>ดีเยี่ยม</v>
      </c>
    </row>
    <row r="56" spans="1:9" ht="23.25" customHeight="1">
      <c r="A56" s="90" t="s">
        <v>47</v>
      </c>
      <c r="B56" s="91"/>
      <c r="C56" s="92"/>
      <c r="D56" s="92"/>
      <c r="E56" s="92"/>
      <c r="F56" s="93"/>
      <c r="G56" s="162">
        <f>G57+G58+G59</f>
        <v>5</v>
      </c>
      <c r="H56" s="151">
        <f>IF(G56&gt;=4.5,5,IF(G56&gt;=3.75,4,IF(G56&gt;=3,3,IF(G56&gt;=2.5,2,IF(G56&gt;=0,1)))))</f>
        <v>5</v>
      </c>
      <c r="I56" s="152" t="str">
        <f t="shared" si="0"/>
        <v>ดีเยี่ยม</v>
      </c>
    </row>
    <row r="57" spans="1:9" ht="23.25" customHeight="1">
      <c r="A57" s="153" t="s">
        <v>48</v>
      </c>
      <c r="B57" s="163">
        <v>2</v>
      </c>
      <c r="C57" s="215">
        <f>SUM(B57:B59)</f>
        <v>5</v>
      </c>
      <c r="D57" s="171"/>
      <c r="E57" s="171"/>
      <c r="F57" s="172">
        <v>5</v>
      </c>
      <c r="G57" s="157" t="str">
        <f>IF(F57=5,"๒.๐๐",IF(F57&gt;=4,"๑.๖๐",IF(F57&gt;=3,"๑.๒๐",IF(F57&gt;=2,"๐.๘๐",IF(F57&gt;=1,"๐.๔๐")))))</f>
        <v>๒.๐๐</v>
      </c>
      <c r="H57" s="157">
        <f t="shared" ref="H57" si="28">IF(F57&gt;=5,5,IF(F57&gt;=4,4,IF(F57&gt;=3,3,IF(F57&gt;=2,2,IF(F57&gt;=1,1)))))</f>
        <v>5</v>
      </c>
      <c r="I57" s="158" t="str">
        <f t="shared" si="0"/>
        <v>ดีเยี่ยม</v>
      </c>
    </row>
    <row r="58" spans="1:9" ht="23.25" customHeight="1">
      <c r="A58" s="159" t="s">
        <v>49</v>
      </c>
      <c r="B58" s="163">
        <v>1</v>
      </c>
      <c r="C58" s="216"/>
      <c r="D58" s="171"/>
      <c r="E58" s="171"/>
      <c r="F58" s="172">
        <v>5</v>
      </c>
      <c r="G58" s="157" t="str">
        <f>IF(F58=5,"๑.๐๐",IF(F58&gt;=4,"๐.๘๐",IF(F58&gt;=3,"๐.๖๐",IF(F58&gt;=2,"๐.๔๐",IF(F58&gt;=1,"๐.๒๐")))))</f>
        <v>๑.๐๐</v>
      </c>
      <c r="H58" s="157">
        <f>IF(F58&gt;=5,5,IF(F58&gt;=4,4,IF(F58&gt;=3,3,IF(F58&gt;=2,2,IF(F58&gt;=1,1)))))</f>
        <v>5</v>
      </c>
      <c r="I58" s="158" t="str">
        <f t="shared" si="0"/>
        <v>ดีเยี่ยม</v>
      </c>
    </row>
    <row r="59" spans="1:9" ht="23.25" customHeight="1">
      <c r="A59" s="165" t="s">
        <v>50</v>
      </c>
      <c r="B59" s="163">
        <v>2</v>
      </c>
      <c r="C59" s="217"/>
      <c r="D59" s="171"/>
      <c r="E59" s="171"/>
      <c r="F59" s="172">
        <v>5</v>
      </c>
      <c r="G59" s="157" t="str">
        <f>IF(F59=5,"๒.๐๐",IF(F59&gt;=4,"๑.๖๐",IF(F59&gt;=3,"๑.๒๐",IF(F59&gt;=2,"๐.๘๐",IF(F59&gt;=1,"๐.๔๐")))))</f>
        <v>๒.๐๐</v>
      </c>
      <c r="H59" s="157">
        <f t="shared" ref="H59" si="29">IF(F59&gt;=5,5,IF(F59&gt;=4,4,IF(F59&gt;=3,3,IF(F59&gt;=2,2,IF(F59&gt;=1,1)))))</f>
        <v>5</v>
      </c>
      <c r="I59" s="158" t="str">
        <f t="shared" si="0"/>
        <v>ดีเยี่ยม</v>
      </c>
    </row>
    <row r="60" spans="1:9" ht="23.25" customHeight="1">
      <c r="A60" s="90" t="s">
        <v>51</v>
      </c>
      <c r="B60" s="91"/>
      <c r="C60" s="92"/>
      <c r="D60" s="92"/>
      <c r="E60" s="92"/>
      <c r="F60" s="93"/>
      <c r="G60" s="93">
        <f>G61+G62+G63+G64+G65+G66</f>
        <v>10</v>
      </c>
      <c r="H60" s="151">
        <f>IF(G60&gt;=9,5,IF(G60&gt;=7.5,4,IF(G60&gt;=6,3,IF(G60&gt;=5,2,IF(G60&gt;=0,1)))))</f>
        <v>5</v>
      </c>
      <c r="I60" s="152" t="str">
        <f t="shared" si="0"/>
        <v>ดีเยี่ยม</v>
      </c>
    </row>
    <row r="61" spans="1:9" ht="23.25" customHeight="1">
      <c r="A61" s="153" t="s">
        <v>52</v>
      </c>
      <c r="B61" s="163">
        <v>2</v>
      </c>
      <c r="C61" s="215">
        <f>SUM(B61:B66)</f>
        <v>10</v>
      </c>
      <c r="D61" s="171"/>
      <c r="E61" s="171"/>
      <c r="F61" s="172">
        <v>5</v>
      </c>
      <c r="G61" s="157" t="str">
        <f t="shared" ref="G61:G62" si="30">IF(F61=5,"๒.๐๐",IF(F61&gt;=4,"๑.๖๐",IF(F61&gt;=3,"๑.๒๐",IF(F61&gt;=2,"๐.๘๐",IF(F61&gt;=1,"๐.๔๐")))))</f>
        <v>๒.๐๐</v>
      </c>
      <c r="H61" s="157">
        <f t="shared" ref="H61:H66" si="31">IF(F61&gt;=5,5,IF(F61&gt;=4,4,IF(F61&gt;=3,3,IF(F61&gt;=2,2,IF(F61&gt;=1,1)))))</f>
        <v>5</v>
      </c>
      <c r="I61" s="158" t="str">
        <f t="shared" si="0"/>
        <v>ดีเยี่ยม</v>
      </c>
    </row>
    <row r="62" spans="1:9" ht="23.25" customHeight="1">
      <c r="A62" s="159" t="s">
        <v>53</v>
      </c>
      <c r="B62" s="163">
        <v>2</v>
      </c>
      <c r="C62" s="216"/>
      <c r="D62" s="171"/>
      <c r="E62" s="171"/>
      <c r="F62" s="172">
        <v>5</v>
      </c>
      <c r="G62" s="157" t="str">
        <f t="shared" si="30"/>
        <v>๒.๐๐</v>
      </c>
      <c r="H62" s="157">
        <f t="shared" si="31"/>
        <v>5</v>
      </c>
      <c r="I62" s="158" t="str">
        <f t="shared" si="0"/>
        <v>ดีเยี่ยม</v>
      </c>
    </row>
    <row r="63" spans="1:9" ht="23.25" customHeight="1">
      <c r="A63" s="159" t="s">
        <v>54</v>
      </c>
      <c r="B63" s="163">
        <v>1</v>
      </c>
      <c r="C63" s="216"/>
      <c r="D63" s="171"/>
      <c r="E63" s="171"/>
      <c r="F63" s="172">
        <v>5</v>
      </c>
      <c r="G63" s="157" t="str">
        <f t="shared" ref="G63:G64" si="32">IF(F63=5,"๑.๐๐",IF(F63&gt;=4,"๐.๘๐",IF(F63&gt;=3,"๐.๖๐",IF(F63&gt;=2,"๐.๔๐",IF(F63&gt;=1,"๐.๒๐")))))</f>
        <v>๑.๐๐</v>
      </c>
      <c r="H63" s="157">
        <f t="shared" si="31"/>
        <v>5</v>
      </c>
      <c r="I63" s="158" t="str">
        <f t="shared" si="0"/>
        <v>ดีเยี่ยม</v>
      </c>
    </row>
    <row r="64" spans="1:9" ht="23.25" customHeight="1">
      <c r="A64" s="159" t="s">
        <v>55</v>
      </c>
      <c r="B64" s="163">
        <v>1</v>
      </c>
      <c r="C64" s="216"/>
      <c r="D64" s="171"/>
      <c r="E64" s="171"/>
      <c r="F64" s="172">
        <v>5</v>
      </c>
      <c r="G64" s="157" t="str">
        <f t="shared" si="32"/>
        <v>๑.๐๐</v>
      </c>
      <c r="H64" s="157">
        <f t="shared" si="31"/>
        <v>5</v>
      </c>
      <c r="I64" s="158" t="str">
        <f t="shared" si="0"/>
        <v>ดีเยี่ยม</v>
      </c>
    </row>
    <row r="65" spans="1:9" ht="23.25" customHeight="1">
      <c r="A65" s="159" t="s">
        <v>56</v>
      </c>
      <c r="B65" s="163">
        <v>2</v>
      </c>
      <c r="C65" s="216"/>
      <c r="D65" s="171"/>
      <c r="E65" s="171"/>
      <c r="F65" s="172">
        <v>5</v>
      </c>
      <c r="G65" s="157" t="str">
        <f t="shared" ref="G65:G66" si="33">IF(F65=5,"๒.๐๐",IF(F65&gt;=4,"๑.๖๐",IF(F65&gt;=3,"๑.๒๐",IF(F65&gt;=2,"๐.๘๐",IF(F65&gt;=1,"๐.๔๐")))))</f>
        <v>๒.๐๐</v>
      </c>
      <c r="H65" s="157">
        <f t="shared" si="31"/>
        <v>5</v>
      </c>
      <c r="I65" s="158" t="str">
        <f t="shared" si="0"/>
        <v>ดีเยี่ยม</v>
      </c>
    </row>
    <row r="66" spans="1:9" ht="23.25" customHeight="1">
      <c r="A66" s="165" t="s">
        <v>57</v>
      </c>
      <c r="B66" s="163">
        <v>2</v>
      </c>
      <c r="C66" s="217"/>
      <c r="D66" s="171"/>
      <c r="E66" s="171"/>
      <c r="F66" s="172">
        <v>5</v>
      </c>
      <c r="G66" s="157" t="str">
        <f t="shared" si="33"/>
        <v>๒.๐๐</v>
      </c>
      <c r="H66" s="157">
        <f t="shared" si="31"/>
        <v>5</v>
      </c>
      <c r="I66" s="158" t="str">
        <f t="shared" si="0"/>
        <v>ดีเยี่ยม</v>
      </c>
    </row>
    <row r="67" spans="1:9" ht="23.25" customHeight="1">
      <c r="A67" s="90" t="s">
        <v>58</v>
      </c>
      <c r="B67" s="91"/>
      <c r="C67" s="92"/>
      <c r="D67" s="92"/>
      <c r="E67" s="92"/>
      <c r="F67" s="93"/>
      <c r="G67" s="93">
        <f>G68+G70+G71</f>
        <v>10</v>
      </c>
      <c r="H67" s="151">
        <f>IF(G67&gt;=9,5,IF(G67&gt;=7.5,4,IF(G67&gt;=6,3,IF(G67&gt;=5,2,IF(G67&gt;=0,1)))))</f>
        <v>5</v>
      </c>
      <c r="I67" s="152" t="str">
        <f t="shared" si="0"/>
        <v>ดีเยี่ยม</v>
      </c>
    </row>
    <row r="68" spans="1:9" ht="23.25" customHeight="1">
      <c r="A68" s="153" t="s">
        <v>400</v>
      </c>
      <c r="B68" s="215">
        <v>4</v>
      </c>
      <c r="C68" s="215">
        <f>SUM(B68:B71)</f>
        <v>10</v>
      </c>
      <c r="D68" s="171"/>
      <c r="E68" s="171"/>
      <c r="F68" s="172">
        <v>5</v>
      </c>
      <c r="G68" s="157" t="str">
        <f>IF(F68=5,"๔.๐๐",IF(F68&gt;=4,"๓.๒๐",IF(F68&gt;=3,"๒.๔๐",IF(F68&gt;=2,"๑.๖๐",IF(F68&gt;=1,"๐.๘๐")))))</f>
        <v>๔.๐๐</v>
      </c>
      <c r="H68" s="157">
        <f t="shared" ref="H68" si="34">IF(F68&gt;=5,5,IF(F68&gt;=4,4,IF(F68&gt;=3,3,IF(F68&gt;=2,2,IF(F68&gt;=1,1)))))</f>
        <v>5</v>
      </c>
      <c r="I68" s="158" t="str">
        <f t="shared" si="0"/>
        <v>ดีเยี่ยม</v>
      </c>
    </row>
    <row r="69" spans="1:9" ht="23.25" customHeight="1">
      <c r="A69" s="159" t="s">
        <v>401</v>
      </c>
      <c r="B69" s="216"/>
      <c r="C69" s="216"/>
      <c r="D69" s="171"/>
      <c r="E69" s="171"/>
      <c r="F69" s="173"/>
      <c r="G69" s="174"/>
      <c r="H69" s="164"/>
      <c r="I69" s="175"/>
    </row>
    <row r="70" spans="1:9" ht="23.25" customHeight="1">
      <c r="A70" s="159" t="s">
        <v>59</v>
      </c>
      <c r="B70" s="163">
        <v>3</v>
      </c>
      <c r="C70" s="216"/>
      <c r="D70" s="171"/>
      <c r="E70" s="171"/>
      <c r="F70" s="172">
        <v>5</v>
      </c>
      <c r="G70" s="157" t="str">
        <f>IF(F70=5,"๓.๐๐",IF(F70&gt;=4,"๒.๔๐",IF(F70&gt;=3,"๑.๘๐",IF(F70&gt;=2,"๑.๒๐",IF(F70&gt;=1,"๐.๖๐")))))</f>
        <v>๓.๐๐</v>
      </c>
      <c r="H70" s="157">
        <f t="shared" ref="H70:H71" si="35">IF(F70&gt;=5,5,IF(F70&gt;=4,4,IF(F70&gt;=3,3,IF(F70&gt;=2,2,IF(F70&gt;=1,1)))))</f>
        <v>5</v>
      </c>
      <c r="I70" s="158" t="str">
        <f t="shared" ref="I70:I78" si="36">IF(H70&gt;=5,"ดีเยี่ยม",IF(H70&gt;=4,"ดีมาก",IF(H70&gt;=3,"ดี",IF(H70&gt;=2,"พอใช้","ปรับปรุง"))))</f>
        <v>ดีเยี่ยม</v>
      </c>
    </row>
    <row r="71" spans="1:9" ht="23.25" customHeight="1">
      <c r="A71" s="165" t="s">
        <v>60</v>
      </c>
      <c r="B71" s="163">
        <v>3</v>
      </c>
      <c r="C71" s="217"/>
      <c r="D71" s="176"/>
      <c r="E71" s="176"/>
      <c r="F71" s="172">
        <v>5</v>
      </c>
      <c r="G71" s="157" t="str">
        <f>IF(F71=5,"๓.๐๐",IF(F71&gt;=4,"๒.๔๐",IF(F71&gt;=3,"๑.๘๐",IF(F71&gt;=2,"๑.๒๐",IF(F71&gt;=1,"๐.๖๐")))))</f>
        <v>๓.๐๐</v>
      </c>
      <c r="H71" s="157">
        <f t="shared" si="35"/>
        <v>5</v>
      </c>
      <c r="I71" s="158" t="str">
        <f t="shared" si="36"/>
        <v>ดีเยี่ยม</v>
      </c>
    </row>
    <row r="72" spans="1:9" ht="23.25" customHeight="1">
      <c r="A72" s="90" t="s">
        <v>61</v>
      </c>
      <c r="B72" s="91"/>
      <c r="C72" s="92"/>
      <c r="D72" s="92"/>
      <c r="E72" s="92"/>
      <c r="F72" s="93"/>
      <c r="G72" s="93">
        <f>G73+G74+G75+G76+G77+G78</f>
        <v>5</v>
      </c>
      <c r="H72" s="151">
        <f>IF(G72&gt;=4.5,5,IF(G72&gt;=3.75,4,IF(G72&gt;=3,3,IF(G72&gt;=2.5,2,IF(G72&gt;=0,1)))))</f>
        <v>5</v>
      </c>
      <c r="I72" s="152" t="str">
        <f t="shared" si="36"/>
        <v>ดีเยี่ยม</v>
      </c>
    </row>
    <row r="73" spans="1:9" ht="23.25" customHeight="1">
      <c r="A73" s="177" t="s">
        <v>62</v>
      </c>
      <c r="B73" s="163">
        <v>1</v>
      </c>
      <c r="C73" s="215">
        <f>SUM(B73:B78)</f>
        <v>5</v>
      </c>
      <c r="D73" s="171"/>
      <c r="E73" s="171"/>
      <c r="F73" s="172">
        <v>5</v>
      </c>
      <c r="G73" s="157" t="str">
        <f t="shared" ref="G73:G75" si="37">IF(F73=5,"๑.๐๐",IF(F73&gt;=4,"๐.๘๐",IF(F73&gt;=3,"๐.๖๐",IF(F73&gt;=2,"๐.๔๐",IF(F73&gt;=1,"๐.๒๐")))))</f>
        <v>๑.๐๐</v>
      </c>
      <c r="H73" s="157">
        <f t="shared" ref="H73:H78" si="38">IF(F73&gt;=5,5,IF(F73&gt;=4,4,IF(F73&gt;=3,3,IF(F73&gt;=2,2,IF(F73&gt;=1,1)))))</f>
        <v>5</v>
      </c>
      <c r="I73" s="158" t="str">
        <f t="shared" si="36"/>
        <v>ดีเยี่ยม</v>
      </c>
    </row>
    <row r="74" spans="1:9" ht="23.25" customHeight="1">
      <c r="A74" s="178" t="s">
        <v>321</v>
      </c>
      <c r="B74" s="163">
        <v>1</v>
      </c>
      <c r="C74" s="216"/>
      <c r="D74" s="171"/>
      <c r="E74" s="171"/>
      <c r="F74" s="172">
        <v>5</v>
      </c>
      <c r="G74" s="157" t="str">
        <f t="shared" si="37"/>
        <v>๑.๐๐</v>
      </c>
      <c r="H74" s="157">
        <f t="shared" si="38"/>
        <v>5</v>
      </c>
      <c r="I74" s="158" t="str">
        <f t="shared" si="36"/>
        <v>ดีเยี่ยม</v>
      </c>
    </row>
    <row r="75" spans="1:9" ht="23.25" customHeight="1">
      <c r="A75" s="179" t="s">
        <v>64</v>
      </c>
      <c r="B75" s="163">
        <v>1</v>
      </c>
      <c r="C75" s="216"/>
      <c r="D75" s="171"/>
      <c r="E75" s="171"/>
      <c r="F75" s="172">
        <v>5</v>
      </c>
      <c r="G75" s="157" t="str">
        <f t="shared" si="37"/>
        <v>๑.๐๐</v>
      </c>
      <c r="H75" s="157">
        <f t="shared" si="38"/>
        <v>5</v>
      </c>
      <c r="I75" s="158" t="str">
        <f t="shared" si="36"/>
        <v>ดีเยี่ยม</v>
      </c>
    </row>
    <row r="76" spans="1:9" ht="23.25" customHeight="1">
      <c r="A76" s="179" t="s">
        <v>65</v>
      </c>
      <c r="B76" s="180">
        <v>0.5</v>
      </c>
      <c r="C76" s="216"/>
      <c r="D76" s="171"/>
      <c r="E76" s="171"/>
      <c r="F76" s="172">
        <v>5</v>
      </c>
      <c r="G76" s="157" t="str">
        <f>IF(F76=5,"๐.๕๐",IF(F76&gt;=4,"๐.๔๐",IF(F76&gt;=3,"๐.๓๐",IF(F76&gt;=2,"๐.๒๐",IF(F76&gt;=1,"๐.๑๐")))))</f>
        <v>๐.๕๐</v>
      </c>
      <c r="H76" s="157">
        <f t="shared" si="38"/>
        <v>5</v>
      </c>
      <c r="I76" s="158" t="str">
        <f t="shared" si="36"/>
        <v>ดีเยี่ยม</v>
      </c>
    </row>
    <row r="77" spans="1:9" ht="23.25" customHeight="1">
      <c r="A77" s="179" t="s">
        <v>66</v>
      </c>
      <c r="B77" s="180">
        <v>0.5</v>
      </c>
      <c r="C77" s="216"/>
      <c r="D77" s="171"/>
      <c r="E77" s="171"/>
      <c r="F77" s="172">
        <v>5</v>
      </c>
      <c r="G77" s="157" t="str">
        <f>IF(F77=5,"๐.๕๐",IF(F77&gt;=4,"๐.๔๐",IF(F77&gt;=3,"๐.๓๐",IF(F77&gt;=2,"๐.๒๐",IF(F77&gt;=1,"๐.๑๐")))))</f>
        <v>๐.๕๐</v>
      </c>
      <c r="H77" s="157">
        <f t="shared" si="38"/>
        <v>5</v>
      </c>
      <c r="I77" s="158" t="str">
        <f t="shared" si="36"/>
        <v>ดีเยี่ยม</v>
      </c>
    </row>
    <row r="78" spans="1:9" ht="23.25" customHeight="1">
      <c r="A78" s="181" t="s">
        <v>67</v>
      </c>
      <c r="B78" s="163">
        <v>1</v>
      </c>
      <c r="C78" s="217"/>
      <c r="D78" s="171"/>
      <c r="E78" s="171"/>
      <c r="F78" s="172">
        <v>5</v>
      </c>
      <c r="G78" s="157" t="str">
        <f t="shared" ref="G78" si="39">IF(F78=5,"๑.๐๐",IF(F78&gt;=4,"๐.๘๐",IF(F78&gt;=3,"๐.๖๐",IF(F78&gt;=2,"๐.๔๐",IF(F78&gt;=1,"๐.๒๐")))))</f>
        <v>๑.๐๐</v>
      </c>
      <c r="H78" s="157">
        <f t="shared" si="38"/>
        <v>5</v>
      </c>
      <c r="I78" s="158" t="str">
        <f t="shared" si="36"/>
        <v>ดีเยี่ยม</v>
      </c>
    </row>
    <row r="79" spans="1:9" ht="23.25" customHeight="1">
      <c r="A79" s="85" t="s">
        <v>98</v>
      </c>
      <c r="B79" s="86"/>
      <c r="C79" s="87">
        <f>C81</f>
        <v>10</v>
      </c>
      <c r="D79" s="87"/>
      <c r="E79" s="87"/>
      <c r="F79" s="88"/>
      <c r="G79" s="88">
        <f>G82+G83</f>
        <v>10</v>
      </c>
      <c r="H79" s="148">
        <f>IF(G79&gt;=9,5,IF(G79&gt;=7.5,4,IF(G79&gt;=6,3,IF(G79&gt;=5,2,IF(G79&gt;=0,1)))))</f>
        <v>5</v>
      </c>
      <c r="I79" s="149" t="str">
        <f>IF(H79&gt;=5,"ดีเยี่ยม",IF(H79&gt;=4,"ดีมาก",IF(H79&gt;=3,"ดี",IF(H79&gt;=2,"พอใช้","ปรับปรุง"))))</f>
        <v>ดีเยี่ยม</v>
      </c>
    </row>
    <row r="80" spans="1:9" ht="23.25" customHeight="1">
      <c r="A80" s="90" t="s">
        <v>99</v>
      </c>
      <c r="B80" s="91"/>
      <c r="C80" s="92"/>
      <c r="D80" s="92"/>
      <c r="E80" s="92"/>
      <c r="F80" s="93"/>
      <c r="G80" s="93">
        <f>G82+G83</f>
        <v>10</v>
      </c>
      <c r="H80" s="151">
        <f>IF(G80&gt;=9,5,IF(G80&gt;=7.5,4,IF(G80&gt;=6,3,IF(G80&gt;=5,2,IF(G80&gt;=0,1)))))</f>
        <v>5</v>
      </c>
      <c r="I80" s="152" t="str">
        <f t="shared" ref="I80" si="40">IF(H80&gt;=5,"ดีเยี่ยม",IF(H80&gt;=4,"ดีมาก",IF(H80&gt;=3,"ดี",IF(H80&gt;=2,"พอใช้","ปรับปรุง"))))</f>
        <v>ดีเยี่ยม</v>
      </c>
    </row>
    <row r="81" spans="1:9" ht="23.25" customHeight="1">
      <c r="A81" s="153" t="s">
        <v>68</v>
      </c>
      <c r="B81" s="163"/>
      <c r="C81" s="215">
        <f>SUM(B81:B83)</f>
        <v>10</v>
      </c>
      <c r="D81" s="182"/>
      <c r="E81" s="182"/>
      <c r="F81" s="183"/>
      <c r="G81" s="184"/>
      <c r="H81" s="164"/>
      <c r="I81" s="175"/>
    </row>
    <row r="82" spans="1:9" ht="23.25" customHeight="1">
      <c r="A82" s="159" t="s">
        <v>69</v>
      </c>
      <c r="B82" s="163">
        <v>5</v>
      </c>
      <c r="C82" s="216"/>
      <c r="D82" s="185"/>
      <c r="E82" s="185"/>
      <c r="F82" s="172">
        <v>5</v>
      </c>
      <c r="G82" s="157" t="str">
        <f>IF(F82=5,"๕",IF(F82&gt;=4,"๔",IF(F82&gt;=3,"๓",IF(F82&gt;=2,"๒",IF(F82&gt;=1,"๑")))))</f>
        <v>๕</v>
      </c>
      <c r="H82" s="157">
        <f t="shared" ref="H82:H83" si="41">IF(F82&gt;=5,5,IF(F82&gt;=4,4,IF(F82&gt;=3,3,IF(F82&gt;=2,2,IF(F82&gt;=1,1)))))</f>
        <v>5</v>
      </c>
      <c r="I82" s="158" t="str">
        <f t="shared" ref="I82:I92" si="42">IF(H82&gt;=5,"ดีเยี่ยม",IF(H82&gt;=4,"ดีมาก",IF(H82&gt;=3,"ดี",IF(H82&gt;=2,"พอใช้","ปรับปรุง"))))</f>
        <v>ดีเยี่ยม</v>
      </c>
    </row>
    <row r="83" spans="1:9" ht="23.25" customHeight="1">
      <c r="A83" s="165" t="s">
        <v>70</v>
      </c>
      <c r="B83" s="163">
        <v>5</v>
      </c>
      <c r="C83" s="217"/>
      <c r="D83" s="176"/>
      <c r="E83" s="176"/>
      <c r="F83" s="172">
        <v>5</v>
      </c>
      <c r="G83" s="157" t="str">
        <f>IF(F83=5,"๕",IF(F83&gt;=4,"๔",IF(F83&gt;=3,"๓",IF(F83&gt;=2,"๒",IF(F83&gt;=1,"๑")))))</f>
        <v>๕</v>
      </c>
      <c r="H83" s="157">
        <f t="shared" si="41"/>
        <v>5</v>
      </c>
      <c r="I83" s="158" t="str">
        <f t="shared" si="42"/>
        <v>ดีเยี่ยม</v>
      </c>
    </row>
    <row r="84" spans="1:9" ht="23.25" customHeight="1">
      <c r="A84" s="85" t="s">
        <v>71</v>
      </c>
      <c r="B84" s="100"/>
      <c r="C84" s="87">
        <f>C86</f>
        <v>5</v>
      </c>
      <c r="D84" s="87"/>
      <c r="E84" s="87"/>
      <c r="F84" s="88"/>
      <c r="G84" s="186">
        <f>G85</f>
        <v>5</v>
      </c>
      <c r="H84" s="148">
        <f>IF(G84&gt;=4.5,5,IF(G84&gt;=3.75,4,IF(G84&gt;=3,3,IF(G84&gt;=2.5,2,IF(G84&gt;=0,1)))))</f>
        <v>5</v>
      </c>
      <c r="I84" s="149" t="str">
        <f t="shared" si="42"/>
        <v>ดีเยี่ยม</v>
      </c>
    </row>
    <row r="85" spans="1:9" ht="23.25" customHeight="1">
      <c r="A85" s="90" t="s">
        <v>72</v>
      </c>
      <c r="B85" s="91"/>
      <c r="C85" s="92"/>
      <c r="D85" s="92"/>
      <c r="E85" s="92"/>
      <c r="F85" s="93"/>
      <c r="G85" s="93">
        <f>G86+G87</f>
        <v>5</v>
      </c>
      <c r="H85" s="151">
        <f>IF(G85&gt;=4.5,5,IF(G85&gt;=3.75,4,IF(G85&gt;=3,3,IF(G85&gt;=2.5,2,IF(G85&gt;=0,1)))))</f>
        <v>5</v>
      </c>
      <c r="I85" s="152" t="str">
        <f t="shared" si="42"/>
        <v>ดีเยี่ยม</v>
      </c>
    </row>
    <row r="86" spans="1:9" ht="23.25" customHeight="1">
      <c r="A86" s="153" t="s">
        <v>100</v>
      </c>
      <c r="B86" s="163">
        <v>3</v>
      </c>
      <c r="C86" s="215">
        <f>SUM(B86:B87)</f>
        <v>5</v>
      </c>
      <c r="D86" s="182"/>
      <c r="E86" s="182"/>
      <c r="F86" s="172">
        <v>5</v>
      </c>
      <c r="G86" s="157" t="str">
        <f>IF(F86=5,"๓.๐๐",IF(F86&gt;=4,"๒.๔๐",IF(F86&gt;=3,"๑.๘๐",IF(F86&gt;=2,"๑.๒๐",IF(F86&gt;=1,"๐.๖๐")))))</f>
        <v>๓.๐๐</v>
      </c>
      <c r="H86" s="157">
        <f t="shared" ref="H86:H87" si="43">IF(F86&gt;=5,5,IF(F86&gt;=4,4,IF(F86&gt;=3,3,IF(F86&gt;=2,2,IF(F86&gt;=1,1)))))</f>
        <v>5</v>
      </c>
      <c r="I86" s="158" t="str">
        <f t="shared" si="42"/>
        <v>ดีเยี่ยม</v>
      </c>
    </row>
    <row r="87" spans="1:9" ht="23.25" customHeight="1">
      <c r="A87" s="165" t="s">
        <v>73</v>
      </c>
      <c r="B87" s="163">
        <v>2</v>
      </c>
      <c r="C87" s="217"/>
      <c r="D87" s="176"/>
      <c r="E87" s="176"/>
      <c r="F87" s="172">
        <v>5</v>
      </c>
      <c r="G87" s="157" t="str">
        <f t="shared" ref="G87" si="44">IF(F87=5,"๒.๐๐",IF(F87&gt;=4,"๑.๖๐",IF(F87&gt;=3,"๑.๒๐",IF(F87&gt;=2,"๐.๘๐",IF(F87&gt;=1,"๐.๔๐")))))</f>
        <v>๒.๐๐</v>
      </c>
      <c r="H87" s="157">
        <f t="shared" si="43"/>
        <v>5</v>
      </c>
      <c r="I87" s="158" t="str">
        <f t="shared" si="42"/>
        <v>ดีเยี่ยม</v>
      </c>
    </row>
    <row r="88" spans="1:9" ht="23.25" customHeight="1">
      <c r="A88" s="101" t="s">
        <v>92</v>
      </c>
      <c r="B88" s="100"/>
      <c r="C88" s="87">
        <f>C90</f>
        <v>5</v>
      </c>
      <c r="D88" s="87"/>
      <c r="E88" s="87"/>
      <c r="F88" s="88">
        <f>AVERAGE(F86:F87)</f>
        <v>5</v>
      </c>
      <c r="G88" s="88">
        <f>G89</f>
        <v>5</v>
      </c>
      <c r="H88" s="148">
        <f>IF(G88&gt;=4.5,5,IF(G88&gt;=3.75,4,IF(G88&gt;=3,3,IF(G88&gt;=2.5,2,IF(G88&gt;=0,1)))))</f>
        <v>5</v>
      </c>
      <c r="I88" s="187" t="str">
        <f t="shared" si="42"/>
        <v>ดีเยี่ยม</v>
      </c>
    </row>
    <row r="89" spans="1:9" ht="23.25" customHeight="1">
      <c r="A89" s="90" t="s">
        <v>74</v>
      </c>
      <c r="B89" s="91"/>
      <c r="C89" s="102"/>
      <c r="D89" s="102"/>
      <c r="E89" s="102"/>
      <c r="F89" s="93"/>
      <c r="G89" s="188">
        <f>G90+G91</f>
        <v>5</v>
      </c>
      <c r="H89" s="151">
        <f>IF(G89&gt;=4.5,5,IF(G89&gt;=3.75,4,IF(G89&gt;=3,3,IF(G89&gt;=2.5,2,IF(G89&gt;=0,1)))))</f>
        <v>5</v>
      </c>
      <c r="I89" s="189" t="str">
        <f t="shared" si="42"/>
        <v>ดีเยี่ยม</v>
      </c>
    </row>
    <row r="90" spans="1:9" ht="23.25" customHeight="1">
      <c r="A90" s="153" t="s">
        <v>75</v>
      </c>
      <c r="B90" s="163">
        <v>3</v>
      </c>
      <c r="C90" s="215">
        <f>SUM(B90:B91)</f>
        <v>5</v>
      </c>
      <c r="D90" s="182"/>
      <c r="E90" s="182"/>
      <c r="F90" s="172">
        <v>5</v>
      </c>
      <c r="G90" s="157" t="str">
        <f>IF(F90=5,"๓.๐๐",IF(F90&gt;=4,"๒.๔๐",IF(F90&gt;=3,"๑.๘๐",IF(F90&gt;=2,"๑.๒๐",IF(F90&gt;=1,"๐.๖๐")))))</f>
        <v>๓.๐๐</v>
      </c>
      <c r="H90" s="157">
        <f t="shared" ref="H90:H91" si="45">IF(F90&gt;=5,5,IF(F90&gt;=4,4,IF(F90&gt;=3,3,IF(F90&gt;=2,2,IF(F90&gt;=1,1)))))</f>
        <v>5</v>
      </c>
      <c r="I90" s="158" t="str">
        <f t="shared" si="42"/>
        <v>ดีเยี่ยม</v>
      </c>
    </row>
    <row r="91" spans="1:9" ht="23.25" customHeight="1">
      <c r="A91" s="165" t="s">
        <v>76</v>
      </c>
      <c r="B91" s="163">
        <v>2</v>
      </c>
      <c r="C91" s="217"/>
      <c r="D91" s="176"/>
      <c r="E91" s="176"/>
      <c r="F91" s="172">
        <v>5</v>
      </c>
      <c r="G91" s="157" t="str">
        <f t="shared" ref="G91" si="46">IF(F91=5,"๒.๐๐",IF(F91&gt;=4,"๑.๖๐",IF(F91&gt;=3,"๑.๒๐",IF(F91&gt;=2,"๐.๘๐",IF(F91&gt;=1,"๐.๔๐")))))</f>
        <v>๒.๐๐</v>
      </c>
      <c r="H91" s="157">
        <f t="shared" si="45"/>
        <v>5</v>
      </c>
      <c r="I91" s="158" t="str">
        <f t="shared" si="42"/>
        <v>ดีเยี่ยม</v>
      </c>
    </row>
    <row r="92" spans="1:9" ht="23.25" customHeight="1">
      <c r="A92" s="190" t="s">
        <v>77</v>
      </c>
      <c r="B92" s="219">
        <f>C5+B38+C79+C84+C88</f>
        <v>100</v>
      </c>
      <c r="C92" s="220"/>
      <c r="D92" s="191"/>
      <c r="E92" s="191"/>
      <c r="F92" s="104"/>
      <c r="G92" s="104">
        <f>G5+G38+G79+G84+G88</f>
        <v>95.448780487804882</v>
      </c>
      <c r="H92" s="192">
        <f>IF(G92&gt;=90,5,IF(G92&gt;=75,4,IF(G92&gt;=60,3,IF(G92&gt;=50,2,IF(G92&gt;=0,1)))))</f>
        <v>5</v>
      </c>
      <c r="I92" s="193" t="str">
        <f t="shared" si="42"/>
        <v>ดีเยี่ยม</v>
      </c>
    </row>
    <row r="93" spans="1:9" ht="23.25" customHeight="1"/>
    <row r="94" spans="1:9" ht="23.25" customHeight="1">
      <c r="A94" s="218" t="s">
        <v>309</v>
      </c>
      <c r="B94" s="218"/>
      <c r="C94" s="218"/>
      <c r="D94" s="218"/>
      <c r="E94" s="218"/>
      <c r="F94" s="218"/>
      <c r="G94" s="218"/>
      <c r="H94" s="218"/>
      <c r="I94" s="218"/>
    </row>
    <row r="95" spans="1:9" ht="23.25" customHeight="1">
      <c r="A95" s="218" t="s">
        <v>223</v>
      </c>
      <c r="B95" s="218"/>
      <c r="C95" s="218"/>
      <c r="D95" s="218"/>
    </row>
    <row r="96" spans="1:9" ht="23.25" customHeight="1"/>
  </sheetData>
  <mergeCells count="26">
    <mergeCell ref="B68:B69"/>
    <mergeCell ref="C68:C71"/>
    <mergeCell ref="C7:C12"/>
    <mergeCell ref="C14:C17"/>
    <mergeCell ref="C19:C22"/>
    <mergeCell ref="C24:C27"/>
    <mergeCell ref="C29:C32"/>
    <mergeCell ref="C34:C37"/>
    <mergeCell ref="B38:C38"/>
    <mergeCell ref="C40:C48"/>
    <mergeCell ref="C50:C55"/>
    <mergeCell ref="C57:C59"/>
    <mergeCell ref="C61:C66"/>
    <mergeCell ref="A1:I1"/>
    <mergeCell ref="A2:I2"/>
    <mergeCell ref="A3:A4"/>
    <mergeCell ref="B3:C3"/>
    <mergeCell ref="D3:E3"/>
    <mergeCell ref="G3:H3"/>
    <mergeCell ref="C73:C78"/>
    <mergeCell ref="A95:D95"/>
    <mergeCell ref="C81:C83"/>
    <mergeCell ref="C86:C87"/>
    <mergeCell ref="C90:C91"/>
    <mergeCell ref="B92:C92"/>
    <mergeCell ref="A94:I94"/>
  </mergeCells>
  <printOptions horizontalCentered="1"/>
  <pageMargins left="0.31496062992125984" right="0.31496062992125984" top="0.35433070866141736" bottom="0.19685039370078741" header="0.31496062992125984" footer="0.23622047244094491"/>
  <pageSetup paperSize="9" scale="79" orientation="landscape" horizontalDpi="1200" verticalDpi="0" r:id="rId1"/>
  <rowBreaks count="3" manualBreakCount="3">
    <brk id="22" max="16383" man="1"/>
    <brk id="48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95"/>
  <sheetViews>
    <sheetView topLeftCell="A70" zoomScaleNormal="100" workbookViewId="0">
      <selection sqref="A1:F95"/>
    </sheetView>
  </sheetViews>
  <sheetFormatPr defaultRowHeight="23.25"/>
  <cols>
    <col min="1" max="1" width="90.5" style="89" customWidth="1"/>
    <col min="2" max="2" width="5" style="89" customWidth="1"/>
    <col min="3" max="3" width="4.5" style="89" customWidth="1"/>
    <col min="4" max="4" width="6.125" style="89" customWidth="1"/>
    <col min="5" max="5" width="7.5" style="89" customWidth="1"/>
    <col min="6" max="6" width="7.625" style="89" customWidth="1"/>
    <col min="7" max="7" width="9.375" style="89" customWidth="1"/>
    <col min="8" max="8" width="11.375" style="89" customWidth="1"/>
    <col min="9" max="9" width="9" style="89"/>
    <col min="10" max="10" width="9" style="89" customWidth="1"/>
    <col min="11" max="13" width="9" style="89"/>
    <col min="14" max="14" width="12.125" style="89" bestFit="1" customWidth="1"/>
    <col min="15" max="16384" width="9" style="89"/>
  </cols>
  <sheetData>
    <row r="1" spans="1:12" s="84" customFormat="1" ht="26.25">
      <c r="A1" s="231" t="s">
        <v>101</v>
      </c>
      <c r="B1" s="231"/>
      <c r="C1" s="231"/>
      <c r="D1" s="231"/>
      <c r="E1" s="231"/>
      <c r="F1" s="231"/>
      <c r="G1" s="105"/>
      <c r="H1" s="105"/>
    </row>
    <row r="2" spans="1:12" s="84" customFormat="1" ht="26.25">
      <c r="A2" s="232" t="s">
        <v>224</v>
      </c>
      <c r="B2" s="232"/>
      <c r="C2" s="232"/>
      <c r="D2" s="232"/>
      <c r="E2" s="232"/>
      <c r="F2" s="232"/>
      <c r="G2" s="105"/>
      <c r="H2" s="105"/>
    </row>
    <row r="3" spans="1:12" s="84" customFormat="1" ht="26.25" customHeight="1">
      <c r="A3" s="238" t="s">
        <v>123</v>
      </c>
      <c r="B3" s="240" t="s">
        <v>0</v>
      </c>
      <c r="C3" s="241"/>
      <c r="D3" s="194" t="s">
        <v>1</v>
      </c>
      <c r="E3" s="240" t="s">
        <v>103</v>
      </c>
      <c r="F3" s="241"/>
    </row>
    <row r="4" spans="1:12" s="84" customFormat="1" ht="19.5" customHeight="1">
      <c r="A4" s="239"/>
      <c r="B4" s="194" t="s">
        <v>90</v>
      </c>
      <c r="C4" s="194" t="s">
        <v>3</v>
      </c>
      <c r="D4" s="195" t="s">
        <v>4</v>
      </c>
      <c r="E4" s="194" t="s">
        <v>102</v>
      </c>
      <c r="F4" s="194" t="s">
        <v>104</v>
      </c>
    </row>
    <row r="5" spans="1:12" ht="22.5" customHeight="1">
      <c r="A5" s="85" t="s">
        <v>5</v>
      </c>
      <c r="B5" s="196"/>
      <c r="C5" s="197">
        <f>C7+C14+C19+C24+C29+C34</f>
        <v>30</v>
      </c>
      <c r="D5" s="198">
        <f>'Data สพฐ.'!G5</f>
        <v>26.348780487804877</v>
      </c>
      <c r="E5" s="198">
        <f>'Data สพฐ.'!H5</f>
        <v>4</v>
      </c>
      <c r="F5" s="198" t="str">
        <f>'Data สพฐ.'!I5</f>
        <v>ดีมาก</v>
      </c>
    </row>
    <row r="6" spans="1:12" ht="22.5" customHeight="1">
      <c r="A6" s="90" t="s">
        <v>6</v>
      </c>
      <c r="B6" s="199"/>
      <c r="C6" s="200"/>
      <c r="D6" s="201">
        <f>'Data สพฐ.'!G6</f>
        <v>4.5</v>
      </c>
      <c r="E6" s="201">
        <f>'Data สพฐ.'!H6</f>
        <v>5</v>
      </c>
      <c r="F6" s="201" t="str">
        <f>'Data สพฐ.'!I6</f>
        <v>ดีเยี่ยม</v>
      </c>
      <c r="L6" s="94"/>
    </row>
    <row r="7" spans="1:12" ht="22.5" customHeight="1">
      <c r="A7" s="106" t="s">
        <v>7</v>
      </c>
      <c r="B7" s="202">
        <v>0.5</v>
      </c>
      <c r="C7" s="235">
        <v>5</v>
      </c>
      <c r="D7" s="203">
        <f>'Data สพฐ.'!G7</f>
        <v>0.45121951219512196</v>
      </c>
      <c r="E7" s="203">
        <f>'Data สพฐ.'!H7</f>
        <v>5</v>
      </c>
      <c r="F7" s="203" t="str">
        <f>'Data สพฐ.'!I7</f>
        <v>ดีเยี่ยม</v>
      </c>
      <c r="H7" s="95"/>
      <c r="L7" s="96"/>
    </row>
    <row r="8" spans="1:12" ht="22.5" customHeight="1">
      <c r="A8" s="107" t="s">
        <v>8</v>
      </c>
      <c r="B8" s="202">
        <v>0.5</v>
      </c>
      <c r="C8" s="236"/>
      <c r="D8" s="203">
        <f>'Data สพฐ.'!G8</f>
        <v>0.45121951219512196</v>
      </c>
      <c r="E8" s="203">
        <f>'Data สพฐ.'!H8</f>
        <v>5</v>
      </c>
      <c r="F8" s="203" t="str">
        <f>'Data สพฐ.'!I8</f>
        <v>ดีเยี่ยม</v>
      </c>
      <c r="L8" s="96"/>
    </row>
    <row r="9" spans="1:12" ht="22.5" customHeight="1">
      <c r="A9" s="99" t="s">
        <v>9</v>
      </c>
      <c r="B9" s="202">
        <v>1</v>
      </c>
      <c r="C9" s="236"/>
      <c r="D9" s="203">
        <f>'Data สพฐ.'!G9</f>
        <v>0.90243902439024393</v>
      </c>
      <c r="E9" s="203">
        <f>'Data สพฐ.'!H9</f>
        <v>5</v>
      </c>
      <c r="F9" s="203" t="str">
        <f>'Data สพฐ.'!I9</f>
        <v>ดีเยี่ยม</v>
      </c>
      <c r="L9" s="96"/>
    </row>
    <row r="10" spans="1:12" ht="22.5" customHeight="1">
      <c r="A10" s="107" t="s">
        <v>10</v>
      </c>
      <c r="B10" s="204">
        <v>1</v>
      </c>
      <c r="C10" s="236"/>
      <c r="D10" s="203">
        <f>'Data สพฐ.'!G10</f>
        <v>0.90243902439024393</v>
      </c>
      <c r="E10" s="203">
        <f>'Data สพฐ.'!H10</f>
        <v>5</v>
      </c>
      <c r="F10" s="203" t="str">
        <f>'Data สพฐ.'!I10</f>
        <v>ดีเยี่ยม</v>
      </c>
      <c r="L10" s="96"/>
    </row>
    <row r="11" spans="1:12" ht="22.5" customHeight="1">
      <c r="A11" s="107" t="s">
        <v>11</v>
      </c>
      <c r="B11" s="202">
        <v>1</v>
      </c>
      <c r="C11" s="236"/>
      <c r="D11" s="203">
        <f>'Data สพฐ.'!G11</f>
        <v>0.90243902439024393</v>
      </c>
      <c r="E11" s="203">
        <f>'Data สพฐ.'!H11</f>
        <v>5</v>
      </c>
      <c r="F11" s="203" t="str">
        <f>'Data สพฐ.'!I11</f>
        <v>ดีเยี่ยม</v>
      </c>
      <c r="L11" s="96"/>
    </row>
    <row r="12" spans="1:12" ht="22.5" customHeight="1">
      <c r="A12" s="107" t="s">
        <v>12</v>
      </c>
      <c r="B12" s="202">
        <v>1</v>
      </c>
      <c r="C12" s="237"/>
      <c r="D12" s="203">
        <f>'Data สพฐ.'!G12</f>
        <v>0.90430622009569372</v>
      </c>
      <c r="E12" s="203">
        <f>'Data สพฐ.'!H12</f>
        <v>5</v>
      </c>
      <c r="F12" s="203" t="str">
        <f>'Data สพฐ.'!I12</f>
        <v>ดีเยี่ยม</v>
      </c>
      <c r="L12" s="96"/>
    </row>
    <row r="13" spans="1:12" ht="22.5" customHeight="1">
      <c r="A13" s="90" t="s">
        <v>93</v>
      </c>
      <c r="B13" s="199"/>
      <c r="C13" s="200"/>
      <c r="D13" s="201">
        <f>'Data สพฐ.'!G13</f>
        <v>4.51219512195122</v>
      </c>
      <c r="E13" s="201">
        <f>'Data สพฐ.'!H13</f>
        <v>5</v>
      </c>
      <c r="F13" s="201" t="str">
        <f>'Data สพฐ.'!I13</f>
        <v>ดีเยี่ยม</v>
      </c>
    </row>
    <row r="14" spans="1:12" ht="22.5" customHeight="1">
      <c r="A14" s="107" t="s">
        <v>82</v>
      </c>
      <c r="B14" s="205">
        <v>2</v>
      </c>
      <c r="C14" s="235">
        <v>5</v>
      </c>
      <c r="D14" s="203">
        <f>'Data สพฐ.'!G14</f>
        <v>1.8048780487804879</v>
      </c>
      <c r="E14" s="203">
        <f>'Data สพฐ.'!H14</f>
        <v>5</v>
      </c>
      <c r="F14" s="203" t="str">
        <f>'Data สพฐ.'!I14</f>
        <v>ดีเยี่ยม</v>
      </c>
    </row>
    <row r="15" spans="1:12" ht="22.5" customHeight="1">
      <c r="A15" s="107" t="s">
        <v>13</v>
      </c>
      <c r="B15" s="205">
        <v>1</v>
      </c>
      <c r="C15" s="236"/>
      <c r="D15" s="203">
        <f>'Data สพฐ.'!G15</f>
        <v>0.90243902439024393</v>
      </c>
      <c r="E15" s="203">
        <f>'Data สพฐ.'!H15</f>
        <v>5</v>
      </c>
      <c r="F15" s="203" t="str">
        <f>'Data สพฐ.'!I15</f>
        <v>ดีเยี่ยม</v>
      </c>
    </row>
    <row r="16" spans="1:12">
      <c r="A16" s="107" t="s">
        <v>14</v>
      </c>
      <c r="B16" s="205">
        <v>1</v>
      </c>
      <c r="C16" s="236"/>
      <c r="D16" s="203">
        <f>'Data สพฐ.'!G16</f>
        <v>0.90243902439024393</v>
      </c>
      <c r="E16" s="203">
        <f>'Data สพฐ.'!H16</f>
        <v>5</v>
      </c>
      <c r="F16" s="203" t="str">
        <f>'Data สพฐ.'!I16</f>
        <v>ดีเยี่ยม</v>
      </c>
    </row>
    <row r="17" spans="1:6">
      <c r="A17" s="107" t="s">
        <v>15</v>
      </c>
      <c r="B17" s="205">
        <v>1</v>
      </c>
      <c r="C17" s="237"/>
      <c r="D17" s="203">
        <f>'Data สพฐ.'!G17</f>
        <v>0.90243902439024393</v>
      </c>
      <c r="E17" s="203">
        <f>'Data สพฐ.'!H17</f>
        <v>5</v>
      </c>
      <c r="F17" s="203" t="str">
        <f>'Data สพฐ.'!I17</f>
        <v>ดีเยี่ยม</v>
      </c>
    </row>
    <row r="18" spans="1:6">
      <c r="A18" s="90" t="s">
        <v>94</v>
      </c>
      <c r="B18" s="199"/>
      <c r="C18" s="200"/>
      <c r="D18" s="201">
        <f>'Data สพฐ.'!G18</f>
        <v>4.51219512195122</v>
      </c>
      <c r="E18" s="201">
        <f>'Data สพฐ.'!H18</f>
        <v>5</v>
      </c>
      <c r="F18" s="201" t="str">
        <f>'Data สพฐ.'!I18</f>
        <v>ดีเยี่ยม</v>
      </c>
    </row>
    <row r="19" spans="1:6">
      <c r="A19" s="107" t="s">
        <v>16</v>
      </c>
      <c r="B19" s="205">
        <v>2</v>
      </c>
      <c r="C19" s="235">
        <v>5</v>
      </c>
      <c r="D19" s="203">
        <f>'Data สพฐ.'!G19</f>
        <v>1.8048780487804879</v>
      </c>
      <c r="E19" s="203">
        <f>'Data สพฐ.'!H19</f>
        <v>5</v>
      </c>
      <c r="F19" s="203" t="str">
        <f>'Data สพฐ.'!I19</f>
        <v>ดีเยี่ยม</v>
      </c>
    </row>
    <row r="20" spans="1:6">
      <c r="A20" s="107" t="s">
        <v>17</v>
      </c>
      <c r="B20" s="205">
        <v>1</v>
      </c>
      <c r="C20" s="236"/>
      <c r="D20" s="203">
        <f>'Data สพฐ.'!G20</f>
        <v>0.90243902439024393</v>
      </c>
      <c r="E20" s="203">
        <f>'Data สพฐ.'!H20</f>
        <v>5</v>
      </c>
      <c r="F20" s="203" t="str">
        <f>'Data สพฐ.'!I20</f>
        <v>ดีเยี่ยม</v>
      </c>
    </row>
    <row r="21" spans="1:6">
      <c r="A21" s="107" t="s">
        <v>18</v>
      </c>
      <c r="B21" s="205">
        <v>1</v>
      </c>
      <c r="C21" s="236"/>
      <c r="D21" s="203">
        <f>'Data สพฐ.'!G21</f>
        <v>0.90243902439024393</v>
      </c>
      <c r="E21" s="203">
        <f>'Data สพฐ.'!H21</f>
        <v>5</v>
      </c>
      <c r="F21" s="203" t="str">
        <f>'Data สพฐ.'!I21</f>
        <v>ดีเยี่ยม</v>
      </c>
    </row>
    <row r="22" spans="1:6">
      <c r="A22" s="108" t="s">
        <v>19</v>
      </c>
      <c r="B22" s="205">
        <v>1</v>
      </c>
      <c r="C22" s="237"/>
      <c r="D22" s="203">
        <f>'Data สพฐ.'!G22</f>
        <v>0.90243902439024393</v>
      </c>
      <c r="E22" s="203">
        <f>'Data สพฐ.'!H22</f>
        <v>5</v>
      </c>
      <c r="F22" s="203" t="str">
        <f>'Data สพฐ.'!I22</f>
        <v>ดีเยี่ยม</v>
      </c>
    </row>
    <row r="23" spans="1:6">
      <c r="A23" s="90" t="s">
        <v>95</v>
      </c>
      <c r="B23" s="199"/>
      <c r="C23" s="200"/>
      <c r="D23" s="201">
        <f>'Data สพฐ.'!G23</f>
        <v>4.51219512195122</v>
      </c>
      <c r="E23" s="201">
        <f>'Data สพฐ.'!H23</f>
        <v>5</v>
      </c>
      <c r="F23" s="201" t="str">
        <f>'Data สพฐ.'!I23</f>
        <v>ดีเยี่ยม</v>
      </c>
    </row>
    <row r="24" spans="1:6">
      <c r="A24" s="107" t="s">
        <v>20</v>
      </c>
      <c r="B24" s="205">
        <v>2</v>
      </c>
      <c r="C24" s="235">
        <v>5</v>
      </c>
      <c r="D24" s="203">
        <f>'Data สพฐ.'!G24</f>
        <v>1.8048780487804879</v>
      </c>
      <c r="E24" s="203">
        <f>'Data สพฐ.'!H24</f>
        <v>5</v>
      </c>
      <c r="F24" s="203" t="str">
        <f>'Data สพฐ.'!I24</f>
        <v>ดีเยี่ยม</v>
      </c>
    </row>
    <row r="25" spans="1:6">
      <c r="A25" s="107" t="s">
        <v>21</v>
      </c>
      <c r="B25" s="205">
        <v>1</v>
      </c>
      <c r="C25" s="236"/>
      <c r="D25" s="203">
        <f>'Data สพฐ.'!G25</f>
        <v>0.90243902439024393</v>
      </c>
      <c r="E25" s="203">
        <f>'Data สพฐ.'!H25</f>
        <v>5</v>
      </c>
      <c r="F25" s="203" t="str">
        <f>'Data สพฐ.'!I25</f>
        <v>ดีเยี่ยม</v>
      </c>
    </row>
    <row r="26" spans="1:6">
      <c r="A26" s="107" t="s">
        <v>22</v>
      </c>
      <c r="B26" s="205">
        <v>1</v>
      </c>
      <c r="C26" s="236"/>
      <c r="D26" s="203">
        <f>'Data สพฐ.'!G26</f>
        <v>0.90243902439024393</v>
      </c>
      <c r="E26" s="203">
        <f>'Data สพฐ.'!H26</f>
        <v>5</v>
      </c>
      <c r="F26" s="203" t="str">
        <f>'Data สพฐ.'!I26</f>
        <v>ดีเยี่ยม</v>
      </c>
    </row>
    <row r="27" spans="1:6">
      <c r="A27" s="107" t="s">
        <v>88</v>
      </c>
      <c r="B27" s="205">
        <v>1</v>
      </c>
      <c r="C27" s="237"/>
      <c r="D27" s="203">
        <f>'Data สพฐ.'!G27</f>
        <v>0.90243902439024393</v>
      </c>
      <c r="E27" s="203">
        <f>'Data สพฐ.'!H27</f>
        <v>5</v>
      </c>
      <c r="F27" s="203" t="str">
        <f>'Data สพฐ.'!I27</f>
        <v>ดีเยี่ยม</v>
      </c>
    </row>
    <row r="28" spans="1:6">
      <c r="A28" s="90" t="s">
        <v>23</v>
      </c>
      <c r="B28" s="199"/>
      <c r="C28" s="200"/>
      <c r="D28" s="201">
        <f>'Data สพฐ.'!G28</f>
        <v>3.8000000000000003</v>
      </c>
      <c r="E28" s="201">
        <f>'Data สพฐ.'!H28</f>
        <v>4</v>
      </c>
      <c r="F28" s="201" t="str">
        <f>'Data สพฐ.'!I28</f>
        <v>ดีมาก</v>
      </c>
    </row>
    <row r="29" spans="1:6">
      <c r="A29" s="107" t="s">
        <v>84</v>
      </c>
      <c r="B29" s="205">
        <v>1</v>
      </c>
      <c r="C29" s="235">
        <v>5</v>
      </c>
      <c r="D29" s="203" t="str">
        <f>'Data สพฐ.'!G29</f>
        <v>๐.๔๐</v>
      </c>
      <c r="E29" s="203">
        <f>'Data สพฐ.'!H29</f>
        <v>2</v>
      </c>
      <c r="F29" s="203" t="str">
        <f>'Data สพฐ.'!I29</f>
        <v>พอใช้</v>
      </c>
    </row>
    <row r="30" spans="1:6">
      <c r="A30" s="107" t="s">
        <v>24</v>
      </c>
      <c r="B30" s="205">
        <v>1</v>
      </c>
      <c r="C30" s="236"/>
      <c r="D30" s="203" t="str">
        <f>'Data สพฐ.'!G30</f>
        <v>๐.๘๐</v>
      </c>
      <c r="E30" s="203">
        <f>'Data สพฐ.'!H30</f>
        <v>4</v>
      </c>
      <c r="F30" s="203" t="str">
        <f>'Data สพฐ.'!I30</f>
        <v>ดีมาก</v>
      </c>
    </row>
    <row r="31" spans="1:6">
      <c r="A31" s="107" t="s">
        <v>25</v>
      </c>
      <c r="B31" s="205">
        <v>2</v>
      </c>
      <c r="C31" s="236"/>
      <c r="D31" s="203" t="str">
        <f>'Data สพฐ.'!G31</f>
        <v>๑.๖๐</v>
      </c>
      <c r="E31" s="203">
        <f>'Data สพฐ.'!H31</f>
        <v>4</v>
      </c>
      <c r="F31" s="203" t="str">
        <f>'Data สพฐ.'!I31</f>
        <v>ดีมาก</v>
      </c>
    </row>
    <row r="32" spans="1:6">
      <c r="A32" s="107" t="s">
        <v>89</v>
      </c>
      <c r="B32" s="205">
        <v>1</v>
      </c>
      <c r="C32" s="237"/>
      <c r="D32" s="203" t="str">
        <f>'Data สพฐ.'!G32</f>
        <v>๑.๐๐</v>
      </c>
      <c r="E32" s="203">
        <f>'Data สพฐ.'!H32</f>
        <v>5</v>
      </c>
      <c r="F32" s="203" t="str">
        <f>'Data สพฐ.'!I32</f>
        <v>ดีเยี่ยม</v>
      </c>
    </row>
    <row r="33" spans="1:6">
      <c r="A33" s="97" t="s">
        <v>96</v>
      </c>
      <c r="B33" s="199"/>
      <c r="C33" s="200"/>
      <c r="D33" s="201">
        <f>'Data สพฐ.'!G33</f>
        <v>4.51219512195122</v>
      </c>
      <c r="E33" s="201">
        <f>'Data สพฐ.'!H33</f>
        <v>5</v>
      </c>
      <c r="F33" s="201" t="str">
        <f>'Data สพฐ.'!I33</f>
        <v>ดีเยี่ยม</v>
      </c>
    </row>
    <row r="34" spans="1:6">
      <c r="A34" s="106" t="s">
        <v>26</v>
      </c>
      <c r="B34" s="206">
        <v>2</v>
      </c>
      <c r="C34" s="235">
        <v>5</v>
      </c>
      <c r="D34" s="203">
        <f>'Data สพฐ.'!G34</f>
        <v>1.8048780487804879</v>
      </c>
      <c r="E34" s="203">
        <f>'Data สพฐ.'!H34</f>
        <v>5</v>
      </c>
      <c r="F34" s="203" t="str">
        <f>'Data สพฐ.'!I34</f>
        <v>ดีเยี่ยม</v>
      </c>
    </row>
    <row r="35" spans="1:6">
      <c r="A35" s="107" t="s">
        <v>27</v>
      </c>
      <c r="B35" s="206">
        <v>1</v>
      </c>
      <c r="C35" s="236"/>
      <c r="D35" s="203">
        <f>'Data สพฐ.'!G35</f>
        <v>0.90243902439024393</v>
      </c>
      <c r="E35" s="203">
        <f>'Data สพฐ.'!H35</f>
        <v>5</v>
      </c>
      <c r="F35" s="203" t="str">
        <f>'Data สพฐ.'!I35</f>
        <v>ดีเยี่ยม</v>
      </c>
    </row>
    <row r="36" spans="1:6">
      <c r="A36" s="107" t="s">
        <v>28</v>
      </c>
      <c r="B36" s="206">
        <v>1</v>
      </c>
      <c r="C36" s="236"/>
      <c r="D36" s="203">
        <f>'Data สพฐ.'!G36</f>
        <v>0.90243902439024393</v>
      </c>
      <c r="E36" s="203">
        <f>'Data สพฐ.'!H36</f>
        <v>5</v>
      </c>
      <c r="F36" s="203" t="str">
        <f>'Data สพฐ.'!I36</f>
        <v>ดีเยี่ยม</v>
      </c>
    </row>
    <row r="37" spans="1:6">
      <c r="A37" s="108" t="s">
        <v>29</v>
      </c>
      <c r="B37" s="206">
        <v>1</v>
      </c>
      <c r="C37" s="237"/>
      <c r="D37" s="203">
        <f>'Data สพฐ.'!G37</f>
        <v>0.90243902439024393</v>
      </c>
      <c r="E37" s="203">
        <f>'Data สพฐ.'!H37</f>
        <v>5</v>
      </c>
      <c r="F37" s="203" t="str">
        <f>'Data สพฐ.'!I37</f>
        <v>ดีเยี่ยม</v>
      </c>
    </row>
    <row r="38" spans="1:6">
      <c r="A38" s="98" t="s">
        <v>30</v>
      </c>
      <c r="B38" s="233">
        <f>C40+C50+C57+C61+C68+C73</f>
        <v>50</v>
      </c>
      <c r="C38" s="234"/>
      <c r="D38" s="198">
        <f>'Data สพฐ.'!G38</f>
        <v>49.1</v>
      </c>
      <c r="E38" s="198">
        <f>'Data สพฐ.'!H38</f>
        <v>5</v>
      </c>
      <c r="F38" s="198" t="str">
        <f>'Data สพฐ.'!I38</f>
        <v>ดีเยี่ยม</v>
      </c>
    </row>
    <row r="39" spans="1:6">
      <c r="A39" s="131" t="s">
        <v>31</v>
      </c>
      <c r="B39" s="199"/>
      <c r="C39" s="200"/>
      <c r="D39" s="201">
        <f>'Data สพฐ.'!G39</f>
        <v>9.1000000000000014</v>
      </c>
      <c r="E39" s="201">
        <f>'Data สพฐ.'!H39</f>
        <v>5</v>
      </c>
      <c r="F39" s="201" t="str">
        <f>'Data สพฐ.'!I39</f>
        <v>ดีเยี่ยม</v>
      </c>
    </row>
    <row r="40" spans="1:6">
      <c r="A40" s="107" t="s">
        <v>32</v>
      </c>
      <c r="B40" s="205">
        <v>1</v>
      </c>
      <c r="C40" s="235">
        <v>10</v>
      </c>
      <c r="D40" s="203">
        <f>'Data สพฐ.'!G40</f>
        <v>0.9</v>
      </c>
      <c r="E40" s="203">
        <f>'Data สพฐ.'!H40</f>
        <v>5</v>
      </c>
      <c r="F40" s="203" t="str">
        <f>'Data สพฐ.'!I40</f>
        <v>ดีเยี่ยม</v>
      </c>
    </row>
    <row r="41" spans="1:6">
      <c r="A41" s="107" t="s">
        <v>33</v>
      </c>
      <c r="B41" s="205">
        <v>1</v>
      </c>
      <c r="C41" s="236"/>
      <c r="D41" s="203">
        <f>'Data สพฐ.'!G41</f>
        <v>0.9</v>
      </c>
      <c r="E41" s="203">
        <f>'Data สพฐ.'!H41</f>
        <v>5</v>
      </c>
      <c r="F41" s="203" t="str">
        <f>'Data สพฐ.'!I41</f>
        <v>ดีเยี่ยม</v>
      </c>
    </row>
    <row r="42" spans="1:6">
      <c r="A42" s="107" t="s">
        <v>34</v>
      </c>
      <c r="B42" s="205">
        <v>2</v>
      </c>
      <c r="C42" s="236"/>
      <c r="D42" s="203">
        <f>'Data สพฐ.'!G42</f>
        <v>1.8</v>
      </c>
      <c r="E42" s="203">
        <f>'Data สพฐ.'!H42</f>
        <v>5</v>
      </c>
      <c r="F42" s="203" t="str">
        <f>'Data สพฐ.'!I42</f>
        <v>ดีเยี่ยม</v>
      </c>
    </row>
    <row r="43" spans="1:6">
      <c r="A43" s="107" t="s">
        <v>35</v>
      </c>
      <c r="B43" s="205">
        <v>1</v>
      </c>
      <c r="C43" s="236"/>
      <c r="D43" s="203">
        <f>'Data สพฐ.'!G43</f>
        <v>0.9</v>
      </c>
      <c r="E43" s="203">
        <f>'Data สพฐ.'!H43</f>
        <v>5</v>
      </c>
      <c r="F43" s="203" t="str">
        <f>'Data สพฐ.'!I43</f>
        <v>ดีเยี่ยม</v>
      </c>
    </row>
    <row r="44" spans="1:6">
      <c r="A44" s="107" t="s">
        <v>36</v>
      </c>
      <c r="B44" s="205">
        <v>1</v>
      </c>
      <c r="C44" s="236"/>
      <c r="D44" s="203">
        <f>'Data สพฐ.'!G44</f>
        <v>0.9</v>
      </c>
      <c r="E44" s="203">
        <f>'Data สพฐ.'!H44</f>
        <v>5</v>
      </c>
      <c r="F44" s="203" t="str">
        <f>'Data สพฐ.'!I44</f>
        <v>ดีเยี่ยม</v>
      </c>
    </row>
    <row r="45" spans="1:6">
      <c r="A45" s="107" t="s">
        <v>37</v>
      </c>
      <c r="B45" s="205">
        <v>1</v>
      </c>
      <c r="C45" s="236"/>
      <c r="D45" s="203">
        <f>'Data สพฐ.'!G45</f>
        <v>0.9</v>
      </c>
      <c r="E45" s="203">
        <f>'Data สพฐ.'!H45</f>
        <v>5</v>
      </c>
      <c r="F45" s="203" t="str">
        <f>'Data สพฐ.'!I45</f>
        <v>ดีเยี่ยม</v>
      </c>
    </row>
    <row r="46" spans="1:6">
      <c r="A46" s="107" t="s">
        <v>38</v>
      </c>
      <c r="B46" s="205">
        <v>1</v>
      </c>
      <c r="C46" s="236"/>
      <c r="D46" s="203">
        <f>'Data สพฐ.'!G46</f>
        <v>0.9</v>
      </c>
      <c r="E46" s="203">
        <f>'Data สพฐ.'!H46</f>
        <v>5</v>
      </c>
      <c r="F46" s="203" t="str">
        <f>'Data สพฐ.'!I46</f>
        <v>ดีเยี่ยม</v>
      </c>
    </row>
    <row r="47" spans="1:6">
      <c r="A47" s="107" t="s">
        <v>39</v>
      </c>
      <c r="B47" s="205">
        <v>1</v>
      </c>
      <c r="C47" s="236"/>
      <c r="D47" s="203">
        <f>'Data สพฐ.'!G47</f>
        <v>1</v>
      </c>
      <c r="E47" s="203">
        <f>'Data สพฐ.'!H47</f>
        <v>5</v>
      </c>
      <c r="F47" s="203" t="str">
        <f>'Data สพฐ.'!I47</f>
        <v>ดีเยี่ยม</v>
      </c>
    </row>
    <row r="48" spans="1:6">
      <c r="A48" s="108" t="s">
        <v>40</v>
      </c>
      <c r="B48" s="205">
        <v>1</v>
      </c>
      <c r="C48" s="237"/>
      <c r="D48" s="203">
        <f>'Data สพฐ.'!G48</f>
        <v>0.9</v>
      </c>
      <c r="E48" s="203">
        <f>'Data สพฐ.'!H48</f>
        <v>5</v>
      </c>
      <c r="F48" s="203" t="str">
        <f>'Data สพฐ.'!I48</f>
        <v>ดีเยี่ยม</v>
      </c>
    </row>
    <row r="49" spans="1:6">
      <c r="A49" s="131" t="s">
        <v>97</v>
      </c>
      <c r="B49" s="199"/>
      <c r="C49" s="200"/>
      <c r="D49" s="201">
        <f>'Data สพฐ.'!G49</f>
        <v>10</v>
      </c>
      <c r="E49" s="201">
        <f>'Data สพฐ.'!H49</f>
        <v>5</v>
      </c>
      <c r="F49" s="201" t="str">
        <f>'Data สพฐ.'!I49</f>
        <v>ดีเยี่ยม</v>
      </c>
    </row>
    <row r="50" spans="1:6">
      <c r="A50" s="106" t="s">
        <v>41</v>
      </c>
      <c r="B50" s="205">
        <v>1</v>
      </c>
      <c r="C50" s="235">
        <v>10</v>
      </c>
      <c r="D50" s="203" t="str">
        <f>'Data สพฐ.'!G50</f>
        <v>๑.๐๐</v>
      </c>
      <c r="E50" s="203">
        <f>'Data สพฐ.'!H50</f>
        <v>5</v>
      </c>
      <c r="F50" s="203" t="str">
        <f>'Data สพฐ.'!I50</f>
        <v>ดีเยี่ยม</v>
      </c>
    </row>
    <row r="51" spans="1:6">
      <c r="A51" s="107" t="s">
        <v>42</v>
      </c>
      <c r="B51" s="205">
        <v>2</v>
      </c>
      <c r="C51" s="236"/>
      <c r="D51" s="203" t="str">
        <f>'Data สพฐ.'!G51</f>
        <v>๒.๐๐</v>
      </c>
      <c r="E51" s="203">
        <f>'Data สพฐ.'!H51</f>
        <v>5</v>
      </c>
      <c r="F51" s="203" t="str">
        <f>'Data สพฐ.'!I51</f>
        <v>ดีเยี่ยม</v>
      </c>
    </row>
    <row r="52" spans="1:6">
      <c r="A52" s="107" t="s">
        <v>43</v>
      </c>
      <c r="B52" s="205">
        <v>2</v>
      </c>
      <c r="C52" s="236"/>
      <c r="D52" s="203" t="str">
        <f>'Data สพฐ.'!G52</f>
        <v>๒.๐๐</v>
      </c>
      <c r="E52" s="203">
        <f>'Data สพฐ.'!H52</f>
        <v>5</v>
      </c>
      <c r="F52" s="203" t="str">
        <f>'Data สพฐ.'!I52</f>
        <v>ดีเยี่ยม</v>
      </c>
    </row>
    <row r="53" spans="1:6">
      <c r="A53" s="107" t="s">
        <v>44</v>
      </c>
      <c r="B53" s="205">
        <v>2</v>
      </c>
      <c r="C53" s="236"/>
      <c r="D53" s="203" t="str">
        <f>'Data สพฐ.'!G53</f>
        <v>๒.๐๐</v>
      </c>
      <c r="E53" s="203">
        <f>'Data สพฐ.'!H53</f>
        <v>5</v>
      </c>
      <c r="F53" s="203" t="str">
        <f>'Data สพฐ.'!I53</f>
        <v>ดีเยี่ยม</v>
      </c>
    </row>
    <row r="54" spans="1:6">
      <c r="A54" s="107" t="s">
        <v>45</v>
      </c>
      <c r="B54" s="205">
        <v>1</v>
      </c>
      <c r="C54" s="236"/>
      <c r="D54" s="203" t="str">
        <f>'Data สพฐ.'!G54</f>
        <v>๑.๐๐</v>
      </c>
      <c r="E54" s="203">
        <f>'Data สพฐ.'!H54</f>
        <v>5</v>
      </c>
      <c r="F54" s="203" t="str">
        <f>'Data สพฐ.'!I54</f>
        <v>ดีเยี่ยม</v>
      </c>
    </row>
    <row r="55" spans="1:6">
      <c r="A55" s="108" t="s">
        <v>46</v>
      </c>
      <c r="B55" s="205">
        <v>2</v>
      </c>
      <c r="C55" s="237"/>
      <c r="D55" s="203" t="str">
        <f>'Data สพฐ.'!G55</f>
        <v>๒.๐๐</v>
      </c>
      <c r="E55" s="203">
        <f>'Data สพฐ.'!H55</f>
        <v>5</v>
      </c>
      <c r="F55" s="203" t="str">
        <f>'Data สพฐ.'!I55</f>
        <v>ดีเยี่ยม</v>
      </c>
    </row>
    <row r="56" spans="1:6">
      <c r="A56" s="131" t="s">
        <v>47</v>
      </c>
      <c r="B56" s="199"/>
      <c r="C56" s="200"/>
      <c r="D56" s="201">
        <f>'Data สพฐ.'!G56</f>
        <v>5</v>
      </c>
      <c r="E56" s="201">
        <f>'Data สพฐ.'!H56</f>
        <v>5</v>
      </c>
      <c r="F56" s="201" t="str">
        <f>'Data สพฐ.'!I56</f>
        <v>ดีเยี่ยม</v>
      </c>
    </row>
    <row r="57" spans="1:6">
      <c r="A57" s="106" t="s">
        <v>48</v>
      </c>
      <c r="B57" s="205">
        <v>2</v>
      </c>
      <c r="C57" s="235">
        <v>5</v>
      </c>
      <c r="D57" s="203" t="str">
        <f>'Data สพฐ.'!G57</f>
        <v>๒.๐๐</v>
      </c>
      <c r="E57" s="203">
        <f>'Data สพฐ.'!H57</f>
        <v>5</v>
      </c>
      <c r="F57" s="203" t="str">
        <f>'Data สพฐ.'!I57</f>
        <v>ดีเยี่ยม</v>
      </c>
    </row>
    <row r="58" spans="1:6">
      <c r="A58" s="107" t="s">
        <v>49</v>
      </c>
      <c r="B58" s="205">
        <v>1</v>
      </c>
      <c r="C58" s="236"/>
      <c r="D58" s="203" t="str">
        <f>'Data สพฐ.'!G58</f>
        <v>๑.๐๐</v>
      </c>
      <c r="E58" s="203">
        <f>'Data สพฐ.'!H58</f>
        <v>5</v>
      </c>
      <c r="F58" s="203" t="str">
        <f>'Data สพฐ.'!I58</f>
        <v>ดีเยี่ยม</v>
      </c>
    </row>
    <row r="59" spans="1:6">
      <c r="A59" s="108" t="s">
        <v>50</v>
      </c>
      <c r="B59" s="205">
        <v>2</v>
      </c>
      <c r="C59" s="237"/>
      <c r="D59" s="203" t="str">
        <f>'Data สพฐ.'!G59</f>
        <v>๒.๐๐</v>
      </c>
      <c r="E59" s="203">
        <f>'Data สพฐ.'!H59</f>
        <v>5</v>
      </c>
      <c r="F59" s="203" t="str">
        <f>'Data สพฐ.'!I59</f>
        <v>ดีเยี่ยม</v>
      </c>
    </row>
    <row r="60" spans="1:6">
      <c r="A60" s="131" t="s">
        <v>51</v>
      </c>
      <c r="B60" s="199"/>
      <c r="C60" s="200"/>
      <c r="D60" s="207">
        <f>'Data สพฐ.'!G60</f>
        <v>10</v>
      </c>
      <c r="E60" s="207">
        <f>'Data สพฐ.'!H60</f>
        <v>5</v>
      </c>
      <c r="F60" s="207" t="str">
        <f>'Data สพฐ.'!I60</f>
        <v>ดีเยี่ยม</v>
      </c>
    </row>
    <row r="61" spans="1:6">
      <c r="A61" s="106" t="s">
        <v>52</v>
      </c>
      <c r="B61" s="205">
        <v>2</v>
      </c>
      <c r="C61" s="235">
        <v>10</v>
      </c>
      <c r="D61" s="203" t="str">
        <f>'Data สพฐ.'!G61</f>
        <v>๒.๐๐</v>
      </c>
      <c r="E61" s="203">
        <f>'Data สพฐ.'!H61</f>
        <v>5</v>
      </c>
      <c r="F61" s="203" t="str">
        <f>'Data สพฐ.'!I61</f>
        <v>ดีเยี่ยม</v>
      </c>
    </row>
    <row r="62" spans="1:6">
      <c r="A62" s="107" t="s">
        <v>53</v>
      </c>
      <c r="B62" s="205">
        <v>2</v>
      </c>
      <c r="C62" s="236"/>
      <c r="D62" s="203" t="str">
        <f>'Data สพฐ.'!G62</f>
        <v>๒.๐๐</v>
      </c>
      <c r="E62" s="203">
        <f>'Data สพฐ.'!H62</f>
        <v>5</v>
      </c>
      <c r="F62" s="203" t="str">
        <f>'Data สพฐ.'!I62</f>
        <v>ดีเยี่ยม</v>
      </c>
    </row>
    <row r="63" spans="1:6">
      <c r="A63" s="107" t="s">
        <v>54</v>
      </c>
      <c r="B63" s="205">
        <v>1</v>
      </c>
      <c r="C63" s="236"/>
      <c r="D63" s="203" t="str">
        <f>'Data สพฐ.'!G63</f>
        <v>๑.๐๐</v>
      </c>
      <c r="E63" s="203">
        <f>'Data สพฐ.'!H63</f>
        <v>5</v>
      </c>
      <c r="F63" s="203" t="str">
        <f>'Data สพฐ.'!I63</f>
        <v>ดีเยี่ยม</v>
      </c>
    </row>
    <row r="64" spans="1:6">
      <c r="A64" s="107" t="s">
        <v>55</v>
      </c>
      <c r="B64" s="205">
        <v>1</v>
      </c>
      <c r="C64" s="236"/>
      <c r="D64" s="203" t="str">
        <f>'Data สพฐ.'!G64</f>
        <v>๑.๐๐</v>
      </c>
      <c r="E64" s="203">
        <f>'Data สพฐ.'!H64</f>
        <v>5</v>
      </c>
      <c r="F64" s="203" t="str">
        <f>'Data สพฐ.'!I64</f>
        <v>ดีเยี่ยม</v>
      </c>
    </row>
    <row r="65" spans="1:6">
      <c r="A65" s="107" t="s">
        <v>56</v>
      </c>
      <c r="B65" s="205">
        <v>2</v>
      </c>
      <c r="C65" s="236"/>
      <c r="D65" s="203" t="str">
        <f>'Data สพฐ.'!G65</f>
        <v>๒.๐๐</v>
      </c>
      <c r="E65" s="203">
        <f>'Data สพฐ.'!H65</f>
        <v>5</v>
      </c>
      <c r="F65" s="203" t="str">
        <f>'Data สพฐ.'!I65</f>
        <v>ดีเยี่ยม</v>
      </c>
    </row>
    <row r="66" spans="1:6">
      <c r="A66" s="108" t="s">
        <v>57</v>
      </c>
      <c r="B66" s="205">
        <v>2</v>
      </c>
      <c r="C66" s="237"/>
      <c r="D66" s="203" t="str">
        <f>'Data สพฐ.'!G66</f>
        <v>๒.๐๐</v>
      </c>
      <c r="E66" s="203">
        <f>'Data สพฐ.'!H66</f>
        <v>5</v>
      </c>
      <c r="F66" s="203" t="str">
        <f>'Data สพฐ.'!I66</f>
        <v>ดีเยี่ยม</v>
      </c>
    </row>
    <row r="67" spans="1:6">
      <c r="A67" s="131" t="s">
        <v>58</v>
      </c>
      <c r="B67" s="199"/>
      <c r="C67" s="200"/>
      <c r="D67" s="201">
        <f>'Data สพฐ.'!G67</f>
        <v>10</v>
      </c>
      <c r="E67" s="201">
        <f>'Data สพฐ.'!H67</f>
        <v>5</v>
      </c>
      <c r="F67" s="201" t="str">
        <f>'Data สพฐ.'!I67</f>
        <v>ดีเยี่ยม</v>
      </c>
    </row>
    <row r="68" spans="1:6">
      <c r="A68" s="106" t="s">
        <v>403</v>
      </c>
      <c r="B68" s="235">
        <v>4</v>
      </c>
      <c r="C68" s="235">
        <v>10</v>
      </c>
      <c r="D68" s="203" t="str">
        <f>'Data สพฐ.'!G68</f>
        <v>๔.๐๐</v>
      </c>
      <c r="E68" s="203">
        <f>'Data สพฐ.'!H68</f>
        <v>5</v>
      </c>
      <c r="F68" s="203" t="str">
        <f>'Data สพฐ.'!I68</f>
        <v>ดีเยี่ยม</v>
      </c>
    </row>
    <row r="69" spans="1:6">
      <c r="A69" s="107" t="s">
        <v>85</v>
      </c>
      <c r="B69" s="237"/>
      <c r="C69" s="236"/>
      <c r="D69" s="203"/>
      <c r="E69" s="203"/>
      <c r="F69" s="203"/>
    </row>
    <row r="70" spans="1:6">
      <c r="A70" s="107" t="s">
        <v>59</v>
      </c>
      <c r="B70" s="205">
        <v>3</v>
      </c>
      <c r="C70" s="236"/>
      <c r="D70" s="203" t="str">
        <f>'Data สพฐ.'!G70</f>
        <v>๓.๐๐</v>
      </c>
      <c r="E70" s="203">
        <f>'Data สพฐ.'!H70</f>
        <v>5</v>
      </c>
      <c r="F70" s="203" t="str">
        <f>'Data สพฐ.'!I70</f>
        <v>ดีเยี่ยม</v>
      </c>
    </row>
    <row r="71" spans="1:6">
      <c r="A71" s="108" t="s">
        <v>60</v>
      </c>
      <c r="B71" s="205">
        <v>3</v>
      </c>
      <c r="C71" s="237"/>
      <c r="D71" s="203" t="str">
        <f>'Data สพฐ.'!G71</f>
        <v>๓.๐๐</v>
      </c>
      <c r="E71" s="203">
        <f>'Data สพฐ.'!H71</f>
        <v>5</v>
      </c>
      <c r="F71" s="203" t="str">
        <f>'Data สพฐ.'!I71</f>
        <v>ดีเยี่ยม</v>
      </c>
    </row>
    <row r="72" spans="1:6">
      <c r="A72" s="131" t="s">
        <v>61</v>
      </c>
      <c r="B72" s="199"/>
      <c r="C72" s="200"/>
      <c r="D72" s="201">
        <f>'Data สพฐ.'!G72</f>
        <v>5</v>
      </c>
      <c r="E72" s="201">
        <f>'Data สพฐ.'!H72</f>
        <v>5</v>
      </c>
      <c r="F72" s="201" t="str">
        <f>'Data สพฐ.'!I72</f>
        <v>ดีเยี่ยม</v>
      </c>
    </row>
    <row r="73" spans="1:6">
      <c r="A73" s="106" t="s">
        <v>62</v>
      </c>
      <c r="B73" s="205">
        <v>1</v>
      </c>
      <c r="C73" s="235">
        <v>5</v>
      </c>
      <c r="D73" s="203" t="str">
        <f>'Data สพฐ.'!G73</f>
        <v>๑.๐๐</v>
      </c>
      <c r="E73" s="203">
        <f>'Data สพฐ.'!H73</f>
        <v>5</v>
      </c>
      <c r="F73" s="203" t="str">
        <f>'Data สพฐ.'!I73</f>
        <v>ดีเยี่ยม</v>
      </c>
    </row>
    <row r="74" spans="1:6">
      <c r="A74" s="107" t="s">
        <v>63</v>
      </c>
      <c r="B74" s="205">
        <v>1</v>
      </c>
      <c r="C74" s="236"/>
      <c r="D74" s="203" t="str">
        <f>'Data สพฐ.'!G74</f>
        <v>๑.๐๐</v>
      </c>
      <c r="E74" s="203">
        <f>'Data สพฐ.'!H74</f>
        <v>5</v>
      </c>
      <c r="F74" s="203" t="str">
        <f>'Data สพฐ.'!I74</f>
        <v>ดีเยี่ยม</v>
      </c>
    </row>
    <row r="75" spans="1:6">
      <c r="A75" s="107" t="s">
        <v>64</v>
      </c>
      <c r="B75" s="205">
        <v>1</v>
      </c>
      <c r="C75" s="236"/>
      <c r="D75" s="203" t="str">
        <f>'Data สพฐ.'!G75</f>
        <v>๑.๐๐</v>
      </c>
      <c r="E75" s="203">
        <f>'Data สพฐ.'!H75</f>
        <v>5</v>
      </c>
      <c r="F75" s="203" t="str">
        <f>'Data สพฐ.'!I75</f>
        <v>ดีเยี่ยม</v>
      </c>
    </row>
    <row r="76" spans="1:6">
      <c r="A76" s="107" t="s">
        <v>65</v>
      </c>
      <c r="B76" s="208">
        <v>0.5</v>
      </c>
      <c r="C76" s="236"/>
      <c r="D76" s="203" t="str">
        <f>'Data สพฐ.'!G76</f>
        <v>๐.๕๐</v>
      </c>
      <c r="E76" s="203">
        <f>'Data สพฐ.'!H76</f>
        <v>5</v>
      </c>
      <c r="F76" s="203" t="str">
        <f>'Data สพฐ.'!I76</f>
        <v>ดีเยี่ยม</v>
      </c>
    </row>
    <row r="77" spans="1:6">
      <c r="A77" s="107" t="s">
        <v>66</v>
      </c>
      <c r="B77" s="208">
        <v>0.5</v>
      </c>
      <c r="C77" s="236"/>
      <c r="D77" s="203" t="str">
        <f>'Data สพฐ.'!G77</f>
        <v>๐.๕๐</v>
      </c>
      <c r="E77" s="203">
        <f>'Data สพฐ.'!H77</f>
        <v>5</v>
      </c>
      <c r="F77" s="203" t="str">
        <f>'Data สพฐ.'!I77</f>
        <v>ดีเยี่ยม</v>
      </c>
    </row>
    <row r="78" spans="1:6">
      <c r="A78" s="108" t="s">
        <v>67</v>
      </c>
      <c r="B78" s="205">
        <v>1</v>
      </c>
      <c r="C78" s="237"/>
      <c r="D78" s="203" t="str">
        <f>'Data สพฐ.'!G78</f>
        <v>๑.๐๐</v>
      </c>
      <c r="E78" s="203">
        <f>'Data สพฐ.'!H78</f>
        <v>5</v>
      </c>
      <c r="F78" s="203" t="str">
        <f>'Data สพฐ.'!I78</f>
        <v>ดีเยี่ยม</v>
      </c>
    </row>
    <row r="79" spans="1:6">
      <c r="A79" s="85" t="s">
        <v>98</v>
      </c>
      <c r="B79" s="196"/>
      <c r="C79" s="197">
        <f>C81</f>
        <v>10</v>
      </c>
      <c r="D79" s="198">
        <f>'Data สพฐ.'!G79</f>
        <v>10</v>
      </c>
      <c r="E79" s="198">
        <f>'Data สพฐ.'!H79</f>
        <v>5</v>
      </c>
      <c r="F79" s="198" t="str">
        <f>'Data สพฐ.'!I79</f>
        <v>ดีเยี่ยม</v>
      </c>
    </row>
    <row r="80" spans="1:6">
      <c r="A80" s="131" t="s">
        <v>99</v>
      </c>
      <c r="B80" s="199"/>
      <c r="C80" s="200"/>
      <c r="D80" s="201">
        <f>'Data สพฐ.'!G80</f>
        <v>10</v>
      </c>
      <c r="E80" s="201">
        <f>'Data สพฐ.'!H80</f>
        <v>5</v>
      </c>
      <c r="F80" s="201" t="str">
        <f>'Data สพฐ.'!I80</f>
        <v>ดีเยี่ยม</v>
      </c>
    </row>
    <row r="81" spans="1:6">
      <c r="A81" s="106" t="s">
        <v>68</v>
      </c>
      <c r="B81" s="205"/>
      <c r="C81" s="235">
        <v>10</v>
      </c>
      <c r="D81" s="203">
        <f>'Data สพฐ.'!G81</f>
        <v>0</v>
      </c>
      <c r="E81" s="203">
        <f>'Data สพฐ.'!H81</f>
        <v>0</v>
      </c>
      <c r="F81" s="203">
        <f>'Data สพฐ.'!I81</f>
        <v>0</v>
      </c>
    </row>
    <row r="82" spans="1:6">
      <c r="A82" s="107" t="s">
        <v>105</v>
      </c>
      <c r="B82" s="205">
        <v>5</v>
      </c>
      <c r="C82" s="236"/>
      <c r="D82" s="203" t="str">
        <f>'Data สพฐ.'!G82</f>
        <v>๕</v>
      </c>
      <c r="E82" s="203">
        <f>'Data สพฐ.'!H82</f>
        <v>5</v>
      </c>
      <c r="F82" s="203" t="str">
        <f>'Data สพฐ.'!I82</f>
        <v>ดีเยี่ยม</v>
      </c>
    </row>
    <row r="83" spans="1:6">
      <c r="A83" s="108" t="s">
        <v>70</v>
      </c>
      <c r="B83" s="205">
        <v>5</v>
      </c>
      <c r="C83" s="237"/>
      <c r="D83" s="203" t="str">
        <f>'Data สพฐ.'!G83</f>
        <v>๕</v>
      </c>
      <c r="E83" s="203">
        <f>'Data สพฐ.'!H83</f>
        <v>5</v>
      </c>
      <c r="F83" s="203" t="str">
        <f>'Data สพฐ.'!I83</f>
        <v>ดีเยี่ยม</v>
      </c>
    </row>
    <row r="84" spans="1:6">
      <c r="A84" s="85" t="s">
        <v>71</v>
      </c>
      <c r="B84" s="209"/>
      <c r="C84" s="197">
        <f>C86</f>
        <v>5</v>
      </c>
      <c r="D84" s="198">
        <f>'Data สพฐ.'!G84</f>
        <v>5</v>
      </c>
      <c r="E84" s="198">
        <f>'Data สพฐ.'!H84</f>
        <v>5</v>
      </c>
      <c r="F84" s="198" t="str">
        <f>'Data สพฐ.'!I84</f>
        <v>ดีเยี่ยม</v>
      </c>
    </row>
    <row r="85" spans="1:6">
      <c r="A85" s="131" t="s">
        <v>72</v>
      </c>
      <c r="B85" s="199"/>
      <c r="C85" s="200"/>
      <c r="D85" s="201">
        <f>'Data สพฐ.'!G85</f>
        <v>5</v>
      </c>
      <c r="E85" s="201">
        <f>'Data สพฐ.'!H85</f>
        <v>5</v>
      </c>
      <c r="F85" s="201" t="str">
        <f>'Data สพฐ.'!I85</f>
        <v>ดีเยี่ยม</v>
      </c>
    </row>
    <row r="86" spans="1:6">
      <c r="A86" s="106" t="s">
        <v>100</v>
      </c>
      <c r="B86" s="205">
        <v>3</v>
      </c>
      <c r="C86" s="235">
        <v>5</v>
      </c>
      <c r="D86" s="203" t="str">
        <f>'Data สพฐ.'!G86</f>
        <v>๓.๐๐</v>
      </c>
      <c r="E86" s="203">
        <f>'Data สพฐ.'!H86</f>
        <v>5</v>
      </c>
      <c r="F86" s="203" t="str">
        <f>'Data สพฐ.'!I86</f>
        <v>ดีเยี่ยม</v>
      </c>
    </row>
    <row r="87" spans="1:6">
      <c r="A87" s="108" t="s">
        <v>73</v>
      </c>
      <c r="B87" s="205">
        <v>2</v>
      </c>
      <c r="C87" s="237"/>
      <c r="D87" s="203" t="str">
        <f>'Data สพฐ.'!G87</f>
        <v>๒.๐๐</v>
      </c>
      <c r="E87" s="203">
        <f>'Data สพฐ.'!H87</f>
        <v>5</v>
      </c>
      <c r="F87" s="203" t="str">
        <f>'Data สพฐ.'!I87</f>
        <v>ดีเยี่ยม</v>
      </c>
    </row>
    <row r="88" spans="1:6">
      <c r="A88" s="101" t="s">
        <v>92</v>
      </c>
      <c r="B88" s="209"/>
      <c r="C88" s="197">
        <f>C90</f>
        <v>5</v>
      </c>
      <c r="D88" s="198">
        <f>'Data สพฐ.'!G88</f>
        <v>5</v>
      </c>
      <c r="E88" s="198">
        <f>'Data สพฐ.'!H88</f>
        <v>5</v>
      </c>
      <c r="F88" s="198" t="str">
        <f>'Data สพฐ.'!I88</f>
        <v>ดีเยี่ยม</v>
      </c>
    </row>
    <row r="89" spans="1:6">
      <c r="A89" s="131" t="s">
        <v>74</v>
      </c>
      <c r="B89" s="132"/>
      <c r="C89" s="133"/>
      <c r="D89" s="201">
        <f>'Data สพฐ.'!G89</f>
        <v>5</v>
      </c>
      <c r="E89" s="201">
        <f>'Data สพฐ.'!H89</f>
        <v>5</v>
      </c>
      <c r="F89" s="201" t="str">
        <f>'Data สพฐ.'!I89</f>
        <v>ดีเยี่ยม</v>
      </c>
    </row>
    <row r="90" spans="1:6">
      <c r="A90" s="106" t="s">
        <v>75</v>
      </c>
      <c r="B90" s="205">
        <v>3</v>
      </c>
      <c r="C90" s="235">
        <v>5</v>
      </c>
      <c r="D90" s="203" t="str">
        <f>'Data สพฐ.'!G90</f>
        <v>๓.๐๐</v>
      </c>
      <c r="E90" s="203">
        <f>'Data สพฐ.'!H90</f>
        <v>5</v>
      </c>
      <c r="F90" s="203" t="str">
        <f>'Data สพฐ.'!I90</f>
        <v>ดีเยี่ยม</v>
      </c>
    </row>
    <row r="91" spans="1:6">
      <c r="A91" s="108" t="s">
        <v>76</v>
      </c>
      <c r="B91" s="205">
        <v>2</v>
      </c>
      <c r="C91" s="237"/>
      <c r="D91" s="203" t="str">
        <f>'Data สพฐ.'!G91</f>
        <v>๒.๐๐</v>
      </c>
      <c r="E91" s="203">
        <f>'Data สพฐ.'!H91</f>
        <v>5</v>
      </c>
      <c r="F91" s="203" t="str">
        <f>'Data สพฐ.'!I91</f>
        <v>ดีเยี่ยม</v>
      </c>
    </row>
    <row r="92" spans="1:6" ht="26.25">
      <c r="A92" s="103" t="s">
        <v>77</v>
      </c>
      <c r="B92" s="229">
        <f>C5+B38+C79+C84+C88</f>
        <v>100</v>
      </c>
      <c r="C92" s="230"/>
      <c r="D92" s="210">
        <f>'Data สพฐ.'!G92</f>
        <v>95.448780487804882</v>
      </c>
      <c r="E92" s="210">
        <f>'Data สพฐ.'!H92</f>
        <v>5</v>
      </c>
      <c r="F92" s="210" t="str">
        <f>'Data สพฐ.'!I92</f>
        <v>ดีเยี่ยม</v>
      </c>
    </row>
    <row r="94" spans="1:6">
      <c r="A94" s="89" t="s">
        <v>402</v>
      </c>
    </row>
    <row r="95" spans="1:6">
      <c r="A95" s="89" t="s">
        <v>311</v>
      </c>
    </row>
  </sheetData>
  <mergeCells count="23">
    <mergeCell ref="C19:C22"/>
    <mergeCell ref="C24:C27"/>
    <mergeCell ref="B68:B69"/>
    <mergeCell ref="C73:C78"/>
    <mergeCell ref="C81:C83"/>
    <mergeCell ref="C29:C32"/>
    <mergeCell ref="C34:C37"/>
    <mergeCell ref="B92:C92"/>
    <mergeCell ref="A1:F1"/>
    <mergeCell ref="A2:F2"/>
    <mergeCell ref="B38:C38"/>
    <mergeCell ref="C40:C48"/>
    <mergeCell ref="C50:C55"/>
    <mergeCell ref="A3:A4"/>
    <mergeCell ref="B3:C3"/>
    <mergeCell ref="E3:F3"/>
    <mergeCell ref="C57:C59"/>
    <mergeCell ref="C61:C66"/>
    <mergeCell ref="C68:C71"/>
    <mergeCell ref="C7:C12"/>
    <mergeCell ref="C14:C17"/>
    <mergeCell ref="C86:C87"/>
    <mergeCell ref="C90:C91"/>
  </mergeCells>
  <printOptions horizontalCentered="1"/>
  <pageMargins left="1.299212598425197" right="0.9055118110236221" top="1.0236220472440944" bottom="1.2204724409448819" header="0.31496062992125984" footer="0.31496062992125984"/>
  <pageSetup paperSize="9" scale="59" orientation="portrait" verticalDpi="0" r:id="rId1"/>
  <rowBreaks count="2" manualBreakCount="2">
    <brk id="37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>
      <selection sqref="A1:G75"/>
    </sheetView>
  </sheetViews>
  <sheetFormatPr defaultRowHeight="16.5"/>
  <cols>
    <col min="1" max="1" width="7" style="51" customWidth="1"/>
    <col min="2" max="2" width="14.5" style="51" customWidth="1"/>
    <col min="3" max="3" width="12.25" style="51" customWidth="1"/>
    <col min="4" max="6" width="9" style="51"/>
    <col min="7" max="7" width="18.25" style="51" customWidth="1"/>
    <col min="8" max="16384" width="9" style="51"/>
  </cols>
  <sheetData>
    <row r="1" spans="1:7" s="30" customFormat="1" ht="21.75" customHeight="1">
      <c r="A1" s="243" t="s">
        <v>224</v>
      </c>
      <c r="B1" s="243"/>
      <c r="C1" s="243"/>
      <c r="D1" s="243"/>
      <c r="E1" s="243"/>
      <c r="F1" s="243"/>
      <c r="G1" s="243"/>
    </row>
    <row r="2" spans="1:7" s="30" customFormat="1" ht="21.75" customHeight="1">
      <c r="A2" s="244" t="s">
        <v>323</v>
      </c>
      <c r="B2" s="244"/>
      <c r="C2" s="244"/>
      <c r="D2" s="244"/>
      <c r="E2" s="244"/>
      <c r="F2" s="244"/>
      <c r="G2" s="244"/>
    </row>
    <row r="3" spans="1:7" s="30" customFormat="1" ht="23.25">
      <c r="A3" s="245" t="s">
        <v>331</v>
      </c>
      <c r="B3" s="245"/>
      <c r="C3" s="245"/>
      <c r="D3" s="245"/>
      <c r="E3" s="245"/>
      <c r="F3" s="245"/>
      <c r="G3" s="245"/>
    </row>
    <row r="4" spans="1:7" s="30" customFormat="1" ht="23.25" customHeight="1"/>
    <row r="5" spans="1:7" s="30" customFormat="1" ht="44.25" customHeight="1">
      <c r="B5" s="246" t="s">
        <v>324</v>
      </c>
      <c r="C5" s="247" t="s">
        <v>325</v>
      </c>
      <c r="D5" s="248"/>
      <c r="E5" s="248"/>
      <c r="F5" s="248"/>
      <c r="G5" s="249"/>
    </row>
    <row r="6" spans="1:7" s="30" customFormat="1" ht="39" customHeight="1">
      <c r="B6" s="246"/>
      <c r="C6" s="121" t="s">
        <v>326</v>
      </c>
      <c r="D6" s="121" t="s">
        <v>327</v>
      </c>
      <c r="E6" s="121" t="s">
        <v>328</v>
      </c>
      <c r="F6" s="121" t="s">
        <v>121</v>
      </c>
      <c r="G6" s="121" t="s">
        <v>213</v>
      </c>
    </row>
    <row r="7" spans="1:7" s="30" customFormat="1" ht="18" customHeight="1">
      <c r="B7" s="31" t="s">
        <v>197</v>
      </c>
      <c r="C7" s="38">
        <v>18</v>
      </c>
      <c r="D7" s="38">
        <v>111</v>
      </c>
      <c r="E7" s="38">
        <v>142</v>
      </c>
      <c r="F7" s="38">
        <f t="shared" ref="F7:F12" si="0">SUM(C7:E7)</f>
        <v>271</v>
      </c>
      <c r="G7" s="125">
        <v>16.36</v>
      </c>
    </row>
    <row r="8" spans="1:7" s="30" customFormat="1" ht="18" customHeight="1">
      <c r="B8" s="31" t="s">
        <v>198</v>
      </c>
      <c r="C8" s="38">
        <v>27</v>
      </c>
      <c r="D8" s="38">
        <v>152</v>
      </c>
      <c r="E8" s="38">
        <v>149</v>
      </c>
      <c r="F8" s="38">
        <f t="shared" si="0"/>
        <v>328</v>
      </c>
      <c r="G8" s="125">
        <v>19.809999999999999</v>
      </c>
    </row>
    <row r="9" spans="1:7" s="30" customFormat="1" ht="18" customHeight="1">
      <c r="B9" s="31" t="s">
        <v>199</v>
      </c>
      <c r="C9" s="38">
        <v>34</v>
      </c>
      <c r="D9" s="38">
        <v>223</v>
      </c>
      <c r="E9" s="38">
        <v>95</v>
      </c>
      <c r="F9" s="38">
        <f t="shared" si="0"/>
        <v>352</v>
      </c>
      <c r="G9" s="125">
        <v>21.26</v>
      </c>
    </row>
    <row r="10" spans="1:7" s="30" customFormat="1" ht="18" customHeight="1">
      <c r="B10" s="31" t="s">
        <v>200</v>
      </c>
      <c r="C10" s="38">
        <v>22</v>
      </c>
      <c r="D10" s="38">
        <v>172</v>
      </c>
      <c r="E10" s="38">
        <v>118</v>
      </c>
      <c r="F10" s="38">
        <f t="shared" si="0"/>
        <v>312</v>
      </c>
      <c r="G10" s="125">
        <v>18.84</v>
      </c>
    </row>
    <row r="11" spans="1:7" s="30" customFormat="1" ht="18" customHeight="1">
      <c r="B11" s="31" t="s">
        <v>201</v>
      </c>
      <c r="C11" s="38">
        <v>16</v>
      </c>
      <c r="D11" s="38">
        <v>145</v>
      </c>
      <c r="E11" s="38">
        <v>107</v>
      </c>
      <c r="F11" s="38">
        <f t="shared" si="0"/>
        <v>268</v>
      </c>
      <c r="G11" s="125">
        <v>16.18</v>
      </c>
    </row>
    <row r="12" spans="1:7" s="30" customFormat="1" ht="18" customHeight="1">
      <c r="B12" s="31" t="s">
        <v>202</v>
      </c>
      <c r="C12" s="38">
        <v>103</v>
      </c>
      <c r="D12" s="38">
        <v>19</v>
      </c>
      <c r="E12" s="38">
        <v>3</v>
      </c>
      <c r="F12" s="38">
        <f t="shared" si="0"/>
        <v>125</v>
      </c>
      <c r="G12" s="125">
        <v>7.55</v>
      </c>
    </row>
    <row r="13" spans="1:7" s="30" customFormat="1" ht="21" customHeight="1">
      <c r="B13" s="122" t="s">
        <v>329</v>
      </c>
      <c r="C13" s="38">
        <f>SUM(C7:C12)</f>
        <v>220</v>
      </c>
      <c r="D13" s="38">
        <f>SUM(D7:D12)</f>
        <v>822</v>
      </c>
      <c r="E13" s="38">
        <f>SUM(E7:E12)</f>
        <v>614</v>
      </c>
      <c r="F13" s="38">
        <v>1656</v>
      </c>
      <c r="G13" s="125">
        <f>SUM(G7:G12)</f>
        <v>100.00000000000001</v>
      </c>
    </row>
    <row r="14" spans="1:7" s="30" customFormat="1" ht="18" customHeight="1">
      <c r="B14" s="123" t="s">
        <v>131</v>
      </c>
      <c r="C14" s="125">
        <v>13.29</v>
      </c>
      <c r="D14" s="125">
        <v>49.64</v>
      </c>
      <c r="E14" s="125">
        <v>37.08</v>
      </c>
      <c r="F14" s="125">
        <v>100</v>
      </c>
      <c r="G14" s="54"/>
    </row>
    <row r="15" spans="1:7" s="30" customFormat="1" ht="18" customHeight="1">
      <c r="B15" s="33"/>
      <c r="C15" s="34"/>
      <c r="D15" s="34"/>
      <c r="E15" s="34"/>
      <c r="F15" s="34"/>
      <c r="G15" s="34"/>
    </row>
    <row r="16" spans="1:7" s="30" customFormat="1" ht="23.25">
      <c r="A16" s="245" t="s">
        <v>217</v>
      </c>
      <c r="B16" s="245"/>
      <c r="C16" s="245"/>
      <c r="D16" s="245"/>
      <c r="E16" s="245"/>
      <c r="F16" s="245"/>
      <c r="G16" s="245"/>
    </row>
    <row r="17" spans="1:7" s="30" customFormat="1" ht="23.25">
      <c r="A17" s="242">
        <v>1</v>
      </c>
      <c r="B17" s="242"/>
      <c r="C17" s="242"/>
      <c r="D17" s="242"/>
      <c r="E17" s="242"/>
      <c r="F17" s="242"/>
      <c r="G17" s="242"/>
    </row>
    <row r="18" spans="1:7" s="30" customFormat="1" ht="23.25">
      <c r="A18" s="242">
        <v>2</v>
      </c>
      <c r="B18" s="242"/>
      <c r="C18" s="242"/>
      <c r="D18" s="242"/>
      <c r="E18" s="242"/>
      <c r="F18" s="242"/>
      <c r="G18" s="242"/>
    </row>
    <row r="19" spans="1:7" s="30" customFormat="1" ht="23.25">
      <c r="A19" s="242">
        <v>3</v>
      </c>
      <c r="B19" s="242"/>
      <c r="C19" s="242"/>
      <c r="D19" s="242"/>
      <c r="E19" s="242"/>
      <c r="F19" s="242"/>
      <c r="G19" s="242"/>
    </row>
    <row r="20" spans="1:7" s="30" customFormat="1" ht="23.25">
      <c r="A20" s="250"/>
      <c r="B20" s="250"/>
      <c r="C20" s="250"/>
      <c r="D20" s="250"/>
      <c r="E20" s="250"/>
      <c r="F20" s="250"/>
      <c r="G20" s="250"/>
    </row>
    <row r="21" spans="1:7" s="30" customFormat="1" ht="23.25">
      <c r="A21" s="245" t="s">
        <v>218</v>
      </c>
      <c r="B21" s="245"/>
      <c r="C21" s="245"/>
      <c r="D21" s="245"/>
      <c r="E21" s="245"/>
      <c r="F21" s="245"/>
      <c r="G21" s="245"/>
    </row>
    <row r="22" spans="1:7" s="30" customFormat="1" ht="23.25">
      <c r="A22" s="242">
        <v>1</v>
      </c>
      <c r="B22" s="242"/>
      <c r="C22" s="242"/>
      <c r="D22" s="242"/>
      <c r="E22" s="242"/>
      <c r="F22" s="242"/>
      <c r="G22" s="242"/>
    </row>
    <row r="23" spans="1:7" s="30" customFormat="1" ht="23.25">
      <c r="A23" s="242">
        <v>2</v>
      </c>
      <c r="B23" s="242"/>
      <c r="C23" s="242"/>
      <c r="D23" s="242"/>
      <c r="E23" s="242"/>
      <c r="F23" s="242"/>
      <c r="G23" s="242"/>
    </row>
    <row r="24" spans="1:7" s="30" customFormat="1" ht="23.25">
      <c r="A24" s="242">
        <v>3</v>
      </c>
      <c r="B24" s="242"/>
      <c r="C24" s="242"/>
      <c r="D24" s="242"/>
      <c r="E24" s="242"/>
      <c r="F24" s="242"/>
      <c r="G24" s="242"/>
    </row>
    <row r="25" spans="1:7" s="30" customFormat="1" ht="23.25">
      <c r="A25" s="245"/>
      <c r="B25" s="245"/>
      <c r="C25" s="245"/>
      <c r="D25" s="245"/>
      <c r="E25" s="245"/>
      <c r="F25" s="245"/>
      <c r="G25" s="245"/>
    </row>
    <row r="26" spans="1:7" s="30" customFormat="1" ht="23.25">
      <c r="A26" s="245" t="s">
        <v>219</v>
      </c>
      <c r="B26" s="245"/>
      <c r="C26" s="245"/>
      <c r="D26" s="245"/>
      <c r="E26" s="245"/>
      <c r="F26" s="245"/>
      <c r="G26" s="245"/>
    </row>
    <row r="27" spans="1:7" s="30" customFormat="1" ht="23.25">
      <c r="A27" s="242">
        <v>1</v>
      </c>
      <c r="B27" s="242"/>
      <c r="C27" s="242"/>
      <c r="D27" s="242"/>
      <c r="E27" s="242"/>
      <c r="F27" s="242"/>
      <c r="G27" s="242"/>
    </row>
    <row r="28" spans="1:7" s="30" customFormat="1" ht="23.25">
      <c r="A28" s="242">
        <v>2</v>
      </c>
      <c r="B28" s="242"/>
      <c r="C28" s="242"/>
      <c r="D28" s="242"/>
      <c r="E28" s="242"/>
      <c r="F28" s="242"/>
      <c r="G28" s="242"/>
    </row>
    <row r="29" spans="1:7" s="30" customFormat="1" ht="23.25">
      <c r="A29" s="242">
        <v>3</v>
      </c>
      <c r="B29" s="242"/>
      <c r="C29" s="242"/>
      <c r="D29" s="242"/>
      <c r="E29" s="242"/>
      <c r="F29" s="242"/>
      <c r="G29" s="242"/>
    </row>
    <row r="30" spans="1:7" s="30" customFormat="1" ht="23.25">
      <c r="A30" s="245"/>
      <c r="B30" s="245"/>
      <c r="C30" s="245"/>
      <c r="D30" s="245"/>
      <c r="E30" s="245"/>
      <c r="F30" s="245"/>
      <c r="G30" s="245"/>
    </row>
    <row r="31" spans="1:7" s="30" customFormat="1" ht="23.25">
      <c r="A31" s="120"/>
      <c r="B31" s="120"/>
      <c r="C31" s="120"/>
      <c r="D31" s="120"/>
      <c r="E31" s="120"/>
      <c r="F31" s="120"/>
      <c r="G31" s="120"/>
    </row>
    <row r="32" spans="1:7" s="30" customFormat="1" ht="23.25">
      <c r="A32" s="245" t="s">
        <v>220</v>
      </c>
      <c r="B32" s="245"/>
      <c r="C32" s="245"/>
      <c r="D32" s="245"/>
      <c r="E32" s="245"/>
      <c r="F32" s="245"/>
      <c r="G32" s="245"/>
    </row>
    <row r="33" spans="1:7" s="30" customFormat="1" ht="23.25">
      <c r="A33" s="242">
        <v>1</v>
      </c>
      <c r="B33" s="242"/>
      <c r="C33" s="242"/>
      <c r="D33" s="242"/>
      <c r="E33" s="242"/>
      <c r="F33" s="242"/>
      <c r="G33" s="242"/>
    </row>
    <row r="34" spans="1:7" s="30" customFormat="1" ht="23.25">
      <c r="A34" s="242">
        <v>2</v>
      </c>
      <c r="B34" s="242"/>
      <c r="C34" s="242"/>
      <c r="D34" s="242"/>
      <c r="E34" s="242"/>
      <c r="F34" s="242"/>
      <c r="G34" s="242"/>
    </row>
    <row r="35" spans="1:7" s="30" customFormat="1" ht="23.25">
      <c r="A35" s="242">
        <v>3</v>
      </c>
      <c r="B35" s="242"/>
      <c r="C35" s="242"/>
      <c r="D35" s="242"/>
      <c r="E35" s="242"/>
      <c r="F35" s="242"/>
      <c r="G35" s="242"/>
    </row>
    <row r="36" spans="1:7" s="30" customFormat="1" ht="23.25">
      <c r="A36" s="245" t="s">
        <v>225</v>
      </c>
      <c r="B36" s="245"/>
      <c r="C36" s="245"/>
      <c r="D36" s="245"/>
      <c r="E36" s="245"/>
      <c r="F36" s="245"/>
      <c r="G36" s="245"/>
    </row>
    <row r="37" spans="1:7" s="30" customFormat="1" ht="23.25">
      <c r="A37" s="250"/>
      <c r="B37" s="250"/>
      <c r="C37" s="250"/>
      <c r="D37" s="250"/>
      <c r="E37" s="250"/>
      <c r="F37" s="250"/>
      <c r="G37" s="250"/>
    </row>
    <row r="38" spans="1:7" s="30" customFormat="1" ht="23.25">
      <c r="A38" s="244" t="s">
        <v>338</v>
      </c>
      <c r="B38" s="244"/>
      <c r="C38" s="244"/>
      <c r="D38" s="244"/>
      <c r="E38" s="244"/>
      <c r="F38" s="244"/>
      <c r="G38" s="244"/>
    </row>
    <row r="39" spans="1:7" s="30" customFormat="1" ht="23.25">
      <c r="A39" s="244" t="s">
        <v>330</v>
      </c>
      <c r="B39" s="244"/>
      <c r="C39" s="244"/>
      <c r="D39" s="244"/>
      <c r="E39" s="244"/>
      <c r="F39" s="244"/>
      <c r="G39" s="244"/>
    </row>
    <row r="40" spans="1:7" s="30" customFormat="1" ht="23.25">
      <c r="A40" s="242" t="s">
        <v>337</v>
      </c>
      <c r="B40" s="245"/>
      <c r="C40" s="245"/>
      <c r="D40" s="245"/>
      <c r="E40" s="245"/>
      <c r="F40" s="245"/>
      <c r="G40" s="245"/>
    </row>
    <row r="41" spans="1:7" s="30" customFormat="1" ht="23.25">
      <c r="A41" s="251" t="s">
        <v>339</v>
      </c>
      <c r="B41" s="251"/>
      <c r="C41" s="251"/>
      <c r="D41" s="251"/>
      <c r="E41" s="251"/>
      <c r="F41" s="251"/>
      <c r="G41" s="251"/>
    </row>
    <row r="42" spans="1:7" s="134" customFormat="1" ht="23.25">
      <c r="A42" s="245" t="s">
        <v>340</v>
      </c>
      <c r="B42" s="245"/>
      <c r="C42" s="245"/>
      <c r="D42" s="245"/>
      <c r="E42" s="245"/>
      <c r="F42" s="245"/>
      <c r="G42" s="245"/>
    </row>
    <row r="43" spans="1:7" s="134" customFormat="1" ht="23.25">
      <c r="A43" s="245" t="s">
        <v>341</v>
      </c>
      <c r="B43" s="245"/>
      <c r="C43" s="245"/>
      <c r="D43" s="245"/>
      <c r="E43" s="245"/>
      <c r="F43" s="245"/>
      <c r="G43" s="245"/>
    </row>
    <row r="44" spans="1:7" s="134" customFormat="1" ht="23.25">
      <c r="A44" s="245" t="s">
        <v>342</v>
      </c>
      <c r="B44" s="245"/>
      <c r="C44" s="245"/>
      <c r="D44" s="245"/>
      <c r="E44" s="245"/>
      <c r="F44" s="245"/>
      <c r="G44" s="245"/>
    </row>
    <row r="45" spans="1:7" s="30" customFormat="1" ht="23.25">
      <c r="A45" s="245" t="s">
        <v>343</v>
      </c>
      <c r="B45" s="245"/>
      <c r="C45" s="245"/>
      <c r="D45" s="245"/>
      <c r="E45" s="245"/>
      <c r="F45" s="245"/>
      <c r="G45" s="245"/>
    </row>
    <row r="46" spans="1:7" s="30" customFormat="1" ht="23.25">
      <c r="A46" s="242" t="s">
        <v>344</v>
      </c>
      <c r="B46" s="245"/>
      <c r="C46" s="245"/>
      <c r="D46" s="245"/>
      <c r="E46" s="245"/>
      <c r="F46" s="245"/>
      <c r="G46" s="245"/>
    </row>
    <row r="47" spans="1:7" s="30" customFormat="1" ht="23.25">
      <c r="A47" s="245" t="s">
        <v>345</v>
      </c>
      <c r="B47" s="245"/>
      <c r="C47" s="245"/>
      <c r="D47" s="245"/>
      <c r="E47" s="245"/>
      <c r="F47" s="245"/>
      <c r="G47" s="245"/>
    </row>
    <row r="48" spans="1:7" s="134" customFormat="1" ht="23.25">
      <c r="A48" s="245" t="s">
        <v>346</v>
      </c>
      <c r="B48" s="245"/>
      <c r="C48" s="245"/>
      <c r="D48" s="245"/>
      <c r="E48" s="245"/>
      <c r="F48" s="245"/>
      <c r="G48" s="245"/>
    </row>
    <row r="49" spans="1:7" s="30" customFormat="1" ht="23.25">
      <c r="A49" s="245" t="s">
        <v>347</v>
      </c>
      <c r="B49" s="245"/>
      <c r="C49" s="245"/>
      <c r="D49" s="245"/>
      <c r="E49" s="245"/>
      <c r="F49" s="245"/>
      <c r="G49" s="245"/>
    </row>
    <row r="50" spans="1:7" s="30" customFormat="1" ht="23.25">
      <c r="A50" s="242" t="s">
        <v>348</v>
      </c>
      <c r="B50" s="245"/>
      <c r="C50" s="245"/>
      <c r="D50" s="245"/>
      <c r="E50" s="245"/>
      <c r="F50" s="245"/>
      <c r="G50" s="245"/>
    </row>
    <row r="51" spans="1:7" s="30" customFormat="1" ht="23.25">
      <c r="A51" s="245" t="s">
        <v>349</v>
      </c>
      <c r="B51" s="245"/>
      <c r="C51" s="245"/>
      <c r="D51" s="245"/>
      <c r="E51" s="245"/>
      <c r="F51" s="245"/>
      <c r="G51" s="245"/>
    </row>
    <row r="52" spans="1:7" s="30" customFormat="1" ht="23.25">
      <c r="A52" s="245" t="s">
        <v>350</v>
      </c>
      <c r="B52" s="245"/>
      <c r="C52" s="245"/>
      <c r="D52" s="245"/>
      <c r="E52" s="245"/>
      <c r="F52" s="245"/>
      <c r="G52" s="245"/>
    </row>
    <row r="53" spans="1:7" s="30" customFormat="1" ht="23.25">
      <c r="A53" s="242" t="s">
        <v>351</v>
      </c>
      <c r="B53" s="245"/>
      <c r="C53" s="245"/>
      <c r="D53" s="245"/>
      <c r="E53" s="245"/>
      <c r="F53" s="245"/>
      <c r="G53" s="245"/>
    </row>
    <row r="54" spans="1:7" s="30" customFormat="1" ht="23.25">
      <c r="A54" s="245" t="s">
        <v>352</v>
      </c>
      <c r="B54" s="245"/>
      <c r="C54" s="245"/>
      <c r="D54" s="245"/>
      <c r="E54" s="245"/>
      <c r="F54" s="245"/>
      <c r="G54" s="245"/>
    </row>
    <row r="55" spans="1:7" s="30" customFormat="1" ht="23.25">
      <c r="A55" s="245" t="s">
        <v>353</v>
      </c>
      <c r="B55" s="245"/>
      <c r="C55" s="245"/>
      <c r="D55" s="245"/>
      <c r="E55" s="245"/>
      <c r="F55" s="245"/>
      <c r="G55" s="245"/>
    </row>
    <row r="56" spans="1:7" s="30" customFormat="1" ht="23.25">
      <c r="A56" s="245" t="s">
        <v>354</v>
      </c>
      <c r="B56" s="245"/>
      <c r="C56" s="245"/>
      <c r="D56" s="245"/>
      <c r="E56" s="245"/>
      <c r="F56" s="245"/>
      <c r="G56" s="245"/>
    </row>
    <row r="57" spans="1:7" s="30" customFormat="1" ht="23.25">
      <c r="A57" s="245" t="s">
        <v>355</v>
      </c>
      <c r="B57" s="245"/>
      <c r="C57" s="245"/>
      <c r="D57" s="245"/>
      <c r="E57" s="245"/>
      <c r="F57" s="245"/>
      <c r="G57" s="245"/>
    </row>
    <row r="58" spans="1:7" s="30" customFormat="1" ht="23.25">
      <c r="A58" s="245" t="s">
        <v>356</v>
      </c>
      <c r="B58" s="245"/>
      <c r="C58" s="245"/>
      <c r="D58" s="245"/>
      <c r="E58" s="245"/>
      <c r="F58" s="245"/>
      <c r="G58" s="245"/>
    </row>
    <row r="59" spans="1:7" s="30" customFormat="1" ht="23.25">
      <c r="A59" s="242" t="s">
        <v>357</v>
      </c>
      <c r="B59" s="245"/>
      <c r="C59" s="245"/>
      <c r="D59" s="245"/>
      <c r="E59" s="245"/>
      <c r="F59" s="245"/>
      <c r="G59" s="245"/>
    </row>
    <row r="60" spans="1:7" s="30" customFormat="1" ht="23.25">
      <c r="A60" s="245" t="s">
        <v>358</v>
      </c>
      <c r="B60" s="245"/>
      <c r="C60" s="245"/>
      <c r="D60" s="245"/>
      <c r="E60" s="245"/>
      <c r="F60" s="245"/>
      <c r="G60" s="245"/>
    </row>
    <row r="61" spans="1:7" s="30" customFormat="1" ht="23.25">
      <c r="A61" s="245" t="s">
        <v>359</v>
      </c>
      <c r="B61" s="245"/>
      <c r="C61" s="245"/>
      <c r="D61" s="245"/>
      <c r="E61" s="245"/>
      <c r="F61" s="245"/>
      <c r="G61" s="245"/>
    </row>
    <row r="62" spans="1:7" s="30" customFormat="1" ht="23.25">
      <c r="A62" s="245" t="s">
        <v>346</v>
      </c>
      <c r="B62" s="245"/>
      <c r="C62" s="245"/>
      <c r="D62" s="245"/>
      <c r="E62" s="245"/>
      <c r="F62" s="245"/>
      <c r="G62" s="245"/>
    </row>
    <row r="63" spans="1:7" s="30" customFormat="1" ht="23.25">
      <c r="A63" s="242" t="s">
        <v>362</v>
      </c>
      <c r="B63" s="245"/>
      <c r="C63" s="245"/>
      <c r="D63" s="245"/>
      <c r="E63" s="245"/>
      <c r="F63" s="245"/>
      <c r="G63" s="245"/>
    </row>
    <row r="64" spans="1:7" s="30" customFormat="1" ht="23.25">
      <c r="A64" s="245" t="s">
        <v>360</v>
      </c>
      <c r="B64" s="245"/>
      <c r="C64" s="245"/>
      <c r="D64" s="245"/>
      <c r="E64" s="245"/>
      <c r="F64" s="245"/>
      <c r="G64" s="245"/>
    </row>
    <row r="65" spans="1:7" s="30" customFormat="1" ht="23.25">
      <c r="A65" s="245" t="s">
        <v>361</v>
      </c>
      <c r="B65" s="245"/>
      <c r="C65" s="245"/>
      <c r="D65" s="245"/>
      <c r="E65" s="245"/>
      <c r="F65" s="245"/>
      <c r="G65" s="245"/>
    </row>
    <row r="66" spans="1:7" s="30" customFormat="1" ht="23.25">
      <c r="A66" s="242" t="s">
        <v>363</v>
      </c>
      <c r="B66" s="245"/>
      <c r="C66" s="245"/>
      <c r="D66" s="245"/>
      <c r="E66" s="245"/>
      <c r="F66" s="245"/>
      <c r="G66" s="245"/>
    </row>
    <row r="67" spans="1:7" s="30" customFormat="1" ht="23.25">
      <c r="A67" s="245" t="s">
        <v>364</v>
      </c>
      <c r="B67" s="245"/>
      <c r="C67" s="245"/>
      <c r="D67" s="245"/>
      <c r="E67" s="245"/>
      <c r="F67" s="245"/>
      <c r="G67" s="245"/>
    </row>
    <row r="68" spans="1:7" s="30" customFormat="1" ht="23.25">
      <c r="A68" s="245" t="s">
        <v>365</v>
      </c>
      <c r="B68" s="245"/>
      <c r="C68" s="245"/>
      <c r="D68" s="245"/>
      <c r="E68" s="245"/>
      <c r="F68" s="245"/>
      <c r="G68" s="245"/>
    </row>
    <row r="69" spans="1:7" s="30" customFormat="1" ht="23.25">
      <c r="A69" s="245" t="s">
        <v>366</v>
      </c>
      <c r="B69" s="245"/>
      <c r="C69" s="245"/>
      <c r="D69" s="245"/>
      <c r="E69" s="245"/>
      <c r="F69" s="245"/>
      <c r="G69" s="245"/>
    </row>
    <row r="70" spans="1:7" s="30" customFormat="1" ht="23.25">
      <c r="A70" s="245" t="s">
        <v>367</v>
      </c>
      <c r="B70" s="245"/>
      <c r="C70" s="245"/>
      <c r="D70" s="245"/>
      <c r="E70" s="245"/>
      <c r="F70" s="245"/>
      <c r="G70" s="245"/>
    </row>
    <row r="71" spans="1:7" s="30" customFormat="1" ht="23.25">
      <c r="A71" s="245" t="s">
        <v>368</v>
      </c>
      <c r="B71" s="245"/>
      <c r="C71" s="245"/>
      <c r="D71" s="245"/>
      <c r="E71" s="245"/>
      <c r="F71" s="245"/>
      <c r="G71" s="245"/>
    </row>
    <row r="72" spans="1:7" s="30" customFormat="1" ht="23.25">
      <c r="A72" s="245" t="s">
        <v>361</v>
      </c>
      <c r="B72" s="245"/>
      <c r="C72" s="245"/>
      <c r="D72" s="245"/>
      <c r="E72" s="245"/>
      <c r="F72" s="245"/>
      <c r="G72" s="245"/>
    </row>
    <row r="73" spans="1:7" s="30" customFormat="1" ht="23.25">
      <c r="A73" s="245" t="s">
        <v>369</v>
      </c>
      <c r="B73" s="245"/>
      <c r="C73" s="245"/>
      <c r="D73" s="245"/>
      <c r="E73" s="245"/>
      <c r="F73" s="245"/>
      <c r="G73" s="245"/>
    </row>
    <row r="74" spans="1:7" s="30" customFormat="1" ht="23.25">
      <c r="A74" s="245" t="s">
        <v>370</v>
      </c>
      <c r="B74" s="245"/>
      <c r="C74" s="245"/>
      <c r="D74" s="245"/>
      <c r="E74" s="245"/>
      <c r="F74" s="245"/>
      <c r="G74" s="245"/>
    </row>
    <row r="75" spans="1:7" s="30" customFormat="1" ht="23.25">
      <c r="A75" s="245" t="s">
        <v>371</v>
      </c>
      <c r="B75" s="245"/>
      <c r="C75" s="245"/>
      <c r="D75" s="245"/>
      <c r="E75" s="245"/>
      <c r="F75" s="245"/>
      <c r="G75" s="245"/>
    </row>
  </sheetData>
  <mergeCells count="64">
    <mergeCell ref="A70:G70"/>
    <mergeCell ref="A75:G75"/>
    <mergeCell ref="A48:G48"/>
    <mergeCell ref="A42:G42"/>
    <mergeCell ref="A68:G68"/>
    <mergeCell ref="A69:G69"/>
    <mergeCell ref="A71:G71"/>
    <mergeCell ref="A72:G72"/>
    <mergeCell ref="A73:G73"/>
    <mergeCell ref="A74:G74"/>
    <mergeCell ref="A63:G63"/>
    <mergeCell ref="A64:G64"/>
    <mergeCell ref="A65:G65"/>
    <mergeCell ref="A66:G66"/>
    <mergeCell ref="A67:G67"/>
    <mergeCell ref="A55:G55"/>
    <mergeCell ref="A59:G59"/>
    <mergeCell ref="A60:G60"/>
    <mergeCell ref="A61:G61"/>
    <mergeCell ref="A62:G62"/>
    <mergeCell ref="A50:G50"/>
    <mergeCell ref="A51:G51"/>
    <mergeCell ref="A52:G52"/>
    <mergeCell ref="A53:G53"/>
    <mergeCell ref="A54:G54"/>
    <mergeCell ref="A56:G56"/>
    <mergeCell ref="A57:G57"/>
    <mergeCell ref="A58:G58"/>
    <mergeCell ref="A45:G45"/>
    <mergeCell ref="A46:G46"/>
    <mergeCell ref="A47:G47"/>
    <mergeCell ref="A49:G49"/>
    <mergeCell ref="A36:G36"/>
    <mergeCell ref="A37:G37"/>
    <mergeCell ref="A38:G38"/>
    <mergeCell ref="A39:G39"/>
    <mergeCell ref="A40:G40"/>
    <mergeCell ref="A41:G41"/>
    <mergeCell ref="A43:G43"/>
    <mergeCell ref="A44:G44"/>
    <mergeCell ref="A35:G35"/>
    <mergeCell ref="A23:G23"/>
    <mergeCell ref="A24:G24"/>
    <mergeCell ref="A25:G25"/>
    <mergeCell ref="A26:G26"/>
    <mergeCell ref="A27:G27"/>
    <mergeCell ref="A28:G28"/>
    <mergeCell ref="A29:G29"/>
    <mergeCell ref="A30:G30"/>
    <mergeCell ref="A32:G32"/>
    <mergeCell ref="A33:G33"/>
    <mergeCell ref="A34:G34"/>
    <mergeCell ref="A22:G22"/>
    <mergeCell ref="A1:G1"/>
    <mergeCell ref="A2:G2"/>
    <mergeCell ref="A3:G3"/>
    <mergeCell ref="B5:B6"/>
    <mergeCell ref="C5:G5"/>
    <mergeCell ref="A16:G16"/>
    <mergeCell ref="A17:G17"/>
    <mergeCell ref="A18:G18"/>
    <mergeCell ref="A19:G19"/>
    <mergeCell ref="A20:G20"/>
    <mergeCell ref="A21:G2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33"/>
  <sheetViews>
    <sheetView workbookViewId="0">
      <selection sqref="A1:H33"/>
    </sheetView>
  </sheetViews>
  <sheetFormatPr defaultRowHeight="23.25"/>
  <cols>
    <col min="1" max="1" width="6.75" style="30" customWidth="1"/>
    <col min="2" max="2" width="12.25" style="30" customWidth="1"/>
    <col min="3" max="3" width="11.625" style="30" customWidth="1"/>
    <col min="4" max="4" width="10.5" style="30" customWidth="1"/>
    <col min="5" max="5" width="9.75" style="30" customWidth="1"/>
    <col min="6" max="6" width="10.875" style="30" customWidth="1"/>
    <col min="7" max="7" width="9.5" style="30" customWidth="1"/>
    <col min="8" max="16384" width="9" style="30"/>
  </cols>
  <sheetData>
    <row r="1" spans="1:9" ht="21.75" customHeight="1">
      <c r="A1" s="243" t="s">
        <v>224</v>
      </c>
      <c r="B1" s="243"/>
      <c r="C1" s="243"/>
      <c r="D1" s="243"/>
      <c r="E1" s="243"/>
      <c r="F1" s="243"/>
      <c r="G1" s="243"/>
      <c r="H1" s="243"/>
      <c r="I1" s="135"/>
    </row>
    <row r="2" spans="1:9" ht="21.75" customHeight="1">
      <c r="A2" s="243" t="s">
        <v>189</v>
      </c>
      <c r="B2" s="243"/>
      <c r="C2" s="243"/>
      <c r="D2" s="243"/>
      <c r="E2" s="243"/>
      <c r="F2" s="243"/>
      <c r="G2" s="243"/>
      <c r="H2" s="243"/>
      <c r="I2" s="135"/>
    </row>
    <row r="3" spans="1:9">
      <c r="A3" s="250" t="s">
        <v>190</v>
      </c>
      <c r="B3" s="250"/>
      <c r="C3" s="250"/>
      <c r="D3" s="250"/>
      <c r="E3" s="250"/>
      <c r="F3" s="250"/>
      <c r="G3" s="250"/>
      <c r="H3" s="250"/>
      <c r="I3" s="134"/>
    </row>
    <row r="4" spans="1:9" ht="9.75" customHeight="1"/>
    <row r="5" spans="1:9">
      <c r="B5" s="252" t="s">
        <v>191</v>
      </c>
      <c r="C5" s="252" t="s">
        <v>206</v>
      </c>
      <c r="D5" s="252"/>
      <c r="E5" s="252"/>
      <c r="F5" s="252"/>
      <c r="G5" s="252"/>
      <c r="H5" s="252"/>
    </row>
    <row r="6" spans="1:9" ht="39" customHeight="1">
      <c r="B6" s="252"/>
      <c r="C6" s="35" t="s">
        <v>192</v>
      </c>
      <c r="D6" s="35" t="s">
        <v>193</v>
      </c>
      <c r="E6" s="35" t="s">
        <v>194</v>
      </c>
      <c r="F6" s="35" t="s">
        <v>195</v>
      </c>
      <c r="G6" s="35" t="s">
        <v>196</v>
      </c>
      <c r="H6" s="35" t="s">
        <v>121</v>
      </c>
    </row>
    <row r="7" spans="1:9" ht="18" customHeight="1">
      <c r="B7" s="31" t="s">
        <v>197</v>
      </c>
      <c r="C7" s="39"/>
      <c r="D7" s="40"/>
      <c r="E7" s="40"/>
      <c r="F7" s="40"/>
      <c r="G7" s="38">
        <v>279</v>
      </c>
      <c r="H7" s="38">
        <v>279</v>
      </c>
    </row>
    <row r="8" spans="1:9" ht="18" customHeight="1">
      <c r="B8" s="31" t="s">
        <v>198</v>
      </c>
      <c r="C8" s="40"/>
      <c r="D8" s="40"/>
      <c r="E8" s="40"/>
      <c r="F8" s="40"/>
      <c r="G8" s="38">
        <v>348</v>
      </c>
      <c r="H8" s="38">
        <v>348</v>
      </c>
    </row>
    <row r="9" spans="1:9" ht="18" customHeight="1">
      <c r="B9" s="31" t="s">
        <v>199</v>
      </c>
      <c r="C9" s="40"/>
      <c r="D9" s="40"/>
      <c r="E9" s="40"/>
      <c r="F9" s="40"/>
      <c r="G9" s="38">
        <v>443</v>
      </c>
      <c r="H9" s="38">
        <v>443</v>
      </c>
    </row>
    <row r="10" spans="1:9" ht="18" customHeight="1">
      <c r="B10" s="31" t="s">
        <v>200</v>
      </c>
      <c r="C10" s="40"/>
      <c r="D10" s="40"/>
      <c r="E10" s="40"/>
      <c r="F10" s="40"/>
      <c r="G10" s="38">
        <v>327</v>
      </c>
      <c r="H10" s="38">
        <v>327</v>
      </c>
    </row>
    <row r="11" spans="1:9" ht="18" customHeight="1">
      <c r="B11" s="31" t="s">
        <v>201</v>
      </c>
      <c r="C11" s="40"/>
      <c r="D11" s="40"/>
      <c r="E11" s="40"/>
      <c r="F11" s="40"/>
      <c r="G11" s="38">
        <v>289</v>
      </c>
      <c r="H11" s="38">
        <v>289</v>
      </c>
    </row>
    <row r="12" spans="1:9" ht="18" customHeight="1">
      <c r="B12" s="31" t="s">
        <v>202</v>
      </c>
      <c r="C12" s="40"/>
      <c r="D12" s="40"/>
      <c r="E12" s="40"/>
      <c r="F12" s="40"/>
      <c r="G12" s="38">
        <v>264</v>
      </c>
      <c r="H12" s="38">
        <v>264</v>
      </c>
    </row>
    <row r="13" spans="1:9" ht="18" customHeight="1">
      <c r="B13" s="36" t="s">
        <v>121</v>
      </c>
      <c r="C13" s="40"/>
      <c r="D13" s="40"/>
      <c r="E13" s="40"/>
      <c r="F13" s="40"/>
      <c r="G13" s="38">
        <v>1950</v>
      </c>
      <c r="H13" s="38">
        <v>1950</v>
      </c>
    </row>
    <row r="14" spans="1:9" ht="18" customHeight="1">
      <c r="B14" s="37" t="s">
        <v>131</v>
      </c>
      <c r="C14" s="40"/>
      <c r="D14" s="40"/>
      <c r="E14" s="40"/>
      <c r="F14" s="40"/>
      <c r="G14" s="38">
        <v>100</v>
      </c>
      <c r="H14" s="38">
        <v>100</v>
      </c>
    </row>
    <row r="15" spans="1:9" ht="18" customHeight="1">
      <c r="B15" s="33"/>
      <c r="C15" s="34"/>
      <c r="D15" s="34"/>
      <c r="E15" s="34"/>
      <c r="F15" s="34"/>
      <c r="G15" s="34"/>
      <c r="H15" s="34"/>
    </row>
    <row r="16" spans="1:9">
      <c r="A16" s="245" t="s">
        <v>217</v>
      </c>
      <c r="B16" s="245"/>
      <c r="C16" s="245"/>
      <c r="D16" s="245"/>
      <c r="E16" s="245"/>
      <c r="F16" s="245"/>
      <c r="G16" s="245"/>
      <c r="H16" s="245"/>
    </row>
    <row r="17" spans="1:8">
      <c r="A17" s="242" t="s">
        <v>372</v>
      </c>
      <c r="B17" s="242"/>
      <c r="C17" s="242"/>
      <c r="D17" s="242"/>
      <c r="E17" s="242"/>
      <c r="F17" s="242"/>
      <c r="G17" s="242"/>
      <c r="H17" s="242"/>
    </row>
    <row r="18" spans="1:8">
      <c r="A18" s="242" t="s">
        <v>373</v>
      </c>
      <c r="B18" s="242"/>
      <c r="C18" s="242"/>
      <c r="D18" s="242"/>
      <c r="E18" s="242"/>
      <c r="F18" s="242"/>
      <c r="G18" s="242"/>
      <c r="H18" s="242"/>
    </row>
    <row r="19" spans="1:8">
      <c r="A19" s="242" t="s">
        <v>374</v>
      </c>
      <c r="B19" s="242"/>
      <c r="C19" s="242"/>
      <c r="D19" s="242"/>
      <c r="E19" s="242"/>
      <c r="F19" s="242"/>
      <c r="G19" s="242"/>
      <c r="H19" s="242"/>
    </row>
    <row r="20" spans="1:8">
      <c r="A20" s="250"/>
      <c r="B20" s="250"/>
      <c r="C20" s="250"/>
      <c r="D20" s="250"/>
      <c r="E20" s="250"/>
      <c r="F20" s="250"/>
      <c r="G20" s="250"/>
      <c r="H20" s="250"/>
    </row>
    <row r="21" spans="1:8">
      <c r="A21" s="245" t="s">
        <v>218</v>
      </c>
      <c r="B21" s="245"/>
      <c r="C21" s="245"/>
      <c r="D21" s="245"/>
      <c r="E21" s="245"/>
      <c r="F21" s="245"/>
      <c r="G21" s="245"/>
      <c r="H21" s="245"/>
    </row>
    <row r="22" spans="1:8">
      <c r="A22" s="242" t="s">
        <v>375</v>
      </c>
      <c r="B22" s="242"/>
      <c r="C22" s="242"/>
      <c r="D22" s="242"/>
      <c r="E22" s="242"/>
      <c r="F22" s="242"/>
      <c r="G22" s="242"/>
      <c r="H22" s="242"/>
    </row>
    <row r="23" spans="1:8">
      <c r="A23" s="242"/>
      <c r="B23" s="242"/>
      <c r="C23" s="242"/>
      <c r="D23" s="242"/>
      <c r="E23" s="242"/>
      <c r="F23" s="242"/>
      <c r="G23" s="242"/>
      <c r="H23" s="242"/>
    </row>
    <row r="24" spans="1:8">
      <c r="A24" s="245" t="s">
        <v>219</v>
      </c>
      <c r="B24" s="245"/>
      <c r="C24" s="245"/>
      <c r="D24" s="245"/>
      <c r="E24" s="245"/>
      <c r="F24" s="245"/>
      <c r="G24" s="245"/>
      <c r="H24" s="245"/>
    </row>
    <row r="25" spans="1:8">
      <c r="A25" s="242" t="s">
        <v>376</v>
      </c>
      <c r="B25" s="242"/>
      <c r="C25" s="242"/>
      <c r="D25" s="242"/>
      <c r="E25" s="242"/>
      <c r="F25" s="242"/>
      <c r="G25" s="242"/>
      <c r="H25" s="242"/>
    </row>
    <row r="26" spans="1:8">
      <c r="A26" s="242" t="s">
        <v>377</v>
      </c>
      <c r="B26" s="242"/>
      <c r="C26" s="242"/>
      <c r="D26" s="242"/>
      <c r="E26" s="242"/>
      <c r="F26" s="242"/>
      <c r="G26" s="242"/>
      <c r="H26" s="242"/>
    </row>
    <row r="27" spans="1:8">
      <c r="A27" s="245"/>
      <c r="B27" s="245"/>
      <c r="C27" s="245"/>
      <c r="D27" s="245"/>
      <c r="E27" s="245"/>
      <c r="F27" s="245"/>
      <c r="G27" s="245"/>
      <c r="H27" s="245"/>
    </row>
    <row r="28" spans="1:8">
      <c r="A28" s="245" t="s">
        <v>220</v>
      </c>
      <c r="B28" s="245"/>
      <c r="C28" s="245"/>
      <c r="D28" s="245"/>
      <c r="E28" s="245"/>
      <c r="F28" s="245"/>
      <c r="G28" s="245"/>
      <c r="H28" s="245"/>
    </row>
    <row r="29" spans="1:8">
      <c r="A29" s="242" t="s">
        <v>378</v>
      </c>
      <c r="B29" s="242"/>
      <c r="C29" s="242"/>
      <c r="D29" s="242"/>
      <c r="E29" s="242"/>
      <c r="F29" s="242"/>
      <c r="G29" s="242"/>
      <c r="H29" s="242"/>
    </row>
    <row r="30" spans="1:8">
      <c r="A30" s="242" t="s">
        <v>379</v>
      </c>
      <c r="B30" s="242"/>
      <c r="C30" s="242"/>
      <c r="D30" s="242"/>
      <c r="E30" s="242"/>
      <c r="F30" s="242"/>
      <c r="G30" s="242"/>
      <c r="H30" s="242"/>
    </row>
    <row r="31" spans="1:8">
      <c r="A31" s="242" t="s">
        <v>380</v>
      </c>
      <c r="B31" s="242"/>
      <c r="C31" s="242"/>
      <c r="D31" s="242"/>
      <c r="E31" s="242"/>
      <c r="F31" s="242"/>
      <c r="G31" s="242"/>
      <c r="H31" s="242"/>
    </row>
    <row r="32" spans="1:8">
      <c r="A32" s="245"/>
      <c r="B32" s="245"/>
      <c r="C32" s="245"/>
      <c r="D32" s="245"/>
      <c r="E32" s="245"/>
      <c r="F32" s="245"/>
      <c r="G32" s="245"/>
      <c r="H32" s="245"/>
    </row>
    <row r="33" spans="1:6">
      <c r="A33" s="245" t="s">
        <v>225</v>
      </c>
      <c r="B33" s="245"/>
      <c r="C33" s="245"/>
      <c r="D33" s="245"/>
      <c r="E33" s="245"/>
      <c r="F33" s="245"/>
    </row>
  </sheetData>
  <mergeCells count="23">
    <mergeCell ref="C5:H5"/>
    <mergeCell ref="B5:B6"/>
    <mergeCell ref="A1:H1"/>
    <mergeCell ref="A2:H2"/>
    <mergeCell ref="A3:H3"/>
    <mergeCell ref="A33:F33"/>
    <mergeCell ref="A26:H26"/>
    <mergeCell ref="A25:H25"/>
    <mergeCell ref="A29:H29"/>
    <mergeCell ref="A30:H30"/>
    <mergeCell ref="A31:H31"/>
    <mergeCell ref="A32:H32"/>
    <mergeCell ref="A20:H20"/>
    <mergeCell ref="A16:H16"/>
    <mergeCell ref="A21:H21"/>
    <mergeCell ref="A28:H28"/>
    <mergeCell ref="A24:H24"/>
    <mergeCell ref="A27:H27"/>
    <mergeCell ref="A23:H23"/>
    <mergeCell ref="A22:H22"/>
    <mergeCell ref="A17:H17"/>
    <mergeCell ref="A18:H18"/>
    <mergeCell ref="A19:H1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5"/>
  <sheetViews>
    <sheetView topLeftCell="A10" workbookViewId="0">
      <selection sqref="A1:G24"/>
    </sheetView>
  </sheetViews>
  <sheetFormatPr defaultRowHeight="23.25"/>
  <cols>
    <col min="1" max="1" width="15" style="30" customWidth="1"/>
    <col min="2" max="2" width="16.375" style="30" customWidth="1"/>
    <col min="3" max="3" width="16.875" style="30" customWidth="1"/>
    <col min="4" max="4" width="15.375" style="30" customWidth="1"/>
    <col min="5" max="6" width="9" style="30"/>
    <col min="7" max="7" width="13.125" style="30" customWidth="1"/>
    <col min="8" max="16384" width="9" style="30"/>
  </cols>
  <sheetData>
    <row r="1" spans="1:7" ht="24" customHeight="1">
      <c r="A1" s="254" t="s">
        <v>224</v>
      </c>
      <c r="B1" s="254"/>
      <c r="C1" s="254"/>
      <c r="D1" s="254"/>
      <c r="E1" s="254"/>
      <c r="F1" s="254"/>
      <c r="G1" s="254"/>
    </row>
    <row r="2" spans="1:7" ht="20.25" customHeight="1">
      <c r="A2" s="243" t="s">
        <v>209</v>
      </c>
      <c r="B2" s="243"/>
      <c r="C2" s="243"/>
      <c r="D2" s="243"/>
      <c r="E2" s="243"/>
      <c r="F2" s="243"/>
      <c r="G2" s="243"/>
    </row>
    <row r="4" spans="1:7">
      <c r="A4" s="253" t="s">
        <v>210</v>
      </c>
      <c r="B4" s="253"/>
      <c r="C4" s="253" t="s">
        <v>211</v>
      </c>
      <c r="D4" s="253"/>
    </row>
    <row r="5" spans="1:7">
      <c r="A5" s="36" t="s">
        <v>212</v>
      </c>
      <c r="B5" s="36" t="s">
        <v>213</v>
      </c>
      <c r="C5" s="36" t="s">
        <v>212</v>
      </c>
      <c r="D5" s="36" t="s">
        <v>213</v>
      </c>
    </row>
    <row r="6" spans="1:7" ht="36" customHeight="1">
      <c r="A6" s="115"/>
      <c r="B6" s="115"/>
      <c r="C6" s="38">
        <v>1950</v>
      </c>
      <c r="D6" s="38">
        <v>100</v>
      </c>
    </row>
    <row r="8" spans="1:7">
      <c r="A8" s="245" t="s">
        <v>214</v>
      </c>
      <c r="B8" s="245"/>
      <c r="C8" s="245"/>
      <c r="D8" s="245"/>
      <c r="E8" s="245"/>
      <c r="F8" s="245"/>
    </row>
    <row r="9" spans="1:7">
      <c r="A9" s="242" t="s">
        <v>381</v>
      </c>
      <c r="B9" s="242"/>
      <c r="C9" s="242"/>
      <c r="D9" s="242"/>
      <c r="E9" s="242"/>
      <c r="F9" s="242"/>
    </row>
    <row r="10" spans="1:7">
      <c r="A10" s="242" t="s">
        <v>382</v>
      </c>
      <c r="B10" s="245"/>
      <c r="C10" s="245"/>
      <c r="D10" s="245"/>
      <c r="E10" s="245"/>
      <c r="F10" s="245"/>
    </row>
    <row r="11" spans="1:7">
      <c r="A11" s="242" t="s">
        <v>383</v>
      </c>
      <c r="B11" s="245"/>
      <c r="C11" s="245"/>
      <c r="D11" s="245"/>
      <c r="E11" s="245"/>
      <c r="F11" s="245"/>
    </row>
    <row r="12" spans="1:7">
      <c r="A12" s="250"/>
      <c r="B12" s="250"/>
      <c r="C12" s="250"/>
      <c r="D12" s="250"/>
      <c r="E12" s="250"/>
      <c r="F12" s="250"/>
    </row>
    <row r="13" spans="1:7">
      <c r="A13" s="245" t="s">
        <v>215</v>
      </c>
      <c r="B13" s="245"/>
      <c r="C13" s="245"/>
      <c r="D13" s="245"/>
      <c r="E13" s="245"/>
      <c r="F13" s="245"/>
    </row>
    <row r="14" spans="1:7">
      <c r="A14" s="242"/>
      <c r="B14" s="242"/>
      <c r="C14" s="242"/>
      <c r="D14" s="242"/>
      <c r="E14" s="242"/>
      <c r="F14" s="242"/>
    </row>
    <row r="15" spans="1:7">
      <c r="A15" s="250"/>
      <c r="B15" s="250"/>
      <c r="C15" s="250"/>
      <c r="D15" s="250"/>
      <c r="E15" s="250"/>
      <c r="F15" s="250"/>
    </row>
    <row r="16" spans="1:7">
      <c r="A16" s="245" t="s">
        <v>216</v>
      </c>
      <c r="B16" s="245"/>
      <c r="C16" s="245"/>
      <c r="D16" s="245"/>
      <c r="E16" s="245"/>
      <c r="F16" s="245"/>
    </row>
    <row r="17" spans="1:6">
      <c r="A17" s="242" t="s">
        <v>384</v>
      </c>
      <c r="B17" s="242"/>
      <c r="C17" s="242"/>
      <c r="D17" s="242"/>
      <c r="E17" s="242"/>
      <c r="F17" s="242"/>
    </row>
    <row r="18" spans="1:6">
      <c r="A18" s="245"/>
      <c r="B18" s="245"/>
      <c r="C18" s="245"/>
      <c r="D18" s="245"/>
      <c r="E18" s="245"/>
      <c r="F18" s="245"/>
    </row>
    <row r="19" spans="1:6">
      <c r="A19" s="245" t="s">
        <v>386</v>
      </c>
      <c r="B19" s="245"/>
      <c r="C19" s="245"/>
      <c r="D19" s="245"/>
      <c r="E19" s="245"/>
      <c r="F19" s="245"/>
    </row>
    <row r="20" spans="1:6">
      <c r="A20" s="242" t="s">
        <v>385</v>
      </c>
      <c r="B20" s="242"/>
      <c r="C20" s="242"/>
      <c r="D20" s="242"/>
      <c r="E20" s="242"/>
      <c r="F20" s="242"/>
    </row>
    <row r="21" spans="1:6">
      <c r="A21" s="242" t="s">
        <v>387</v>
      </c>
      <c r="B21" s="245"/>
      <c r="C21" s="245"/>
      <c r="D21" s="245"/>
      <c r="E21" s="245"/>
      <c r="F21" s="245"/>
    </row>
    <row r="22" spans="1:6">
      <c r="A22" s="242" t="s">
        <v>388</v>
      </c>
      <c r="B22" s="245"/>
      <c r="C22" s="245"/>
      <c r="D22" s="245"/>
      <c r="E22" s="245"/>
      <c r="F22" s="245"/>
    </row>
    <row r="23" spans="1:6">
      <c r="A23" s="245"/>
      <c r="B23" s="245"/>
      <c r="C23" s="245"/>
      <c r="D23" s="245"/>
      <c r="E23" s="245"/>
      <c r="F23" s="245"/>
    </row>
    <row r="24" spans="1:6">
      <c r="A24" s="245" t="s">
        <v>225</v>
      </c>
      <c r="B24" s="245"/>
      <c r="C24" s="245"/>
      <c r="D24" s="245"/>
      <c r="E24" s="245"/>
      <c r="F24" s="245"/>
    </row>
    <row r="25" spans="1:6">
      <c r="A25" s="245"/>
      <c r="B25" s="245"/>
      <c r="C25" s="245"/>
      <c r="D25" s="245"/>
      <c r="E25" s="245"/>
      <c r="F25" s="245"/>
    </row>
  </sheetData>
  <mergeCells count="22">
    <mergeCell ref="A4:B4"/>
    <mergeCell ref="C4:D4"/>
    <mergeCell ref="A9:F9"/>
    <mergeCell ref="A1:G1"/>
    <mergeCell ref="A2:G2"/>
    <mergeCell ref="A25:F25"/>
    <mergeCell ref="A20:F20"/>
    <mergeCell ref="A21:F21"/>
    <mergeCell ref="A22:F22"/>
    <mergeCell ref="A24:F24"/>
    <mergeCell ref="A23:F23"/>
    <mergeCell ref="A19:F19"/>
    <mergeCell ref="A10:F10"/>
    <mergeCell ref="A11:F11"/>
    <mergeCell ref="A12:F12"/>
    <mergeCell ref="A8:F8"/>
    <mergeCell ref="A13:F13"/>
    <mergeCell ref="A16:F16"/>
    <mergeCell ref="A18:F18"/>
    <mergeCell ref="A14:F14"/>
    <mergeCell ref="A17:F17"/>
    <mergeCell ref="A15:F1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1"/>
  <sheetViews>
    <sheetView tabSelected="1" topLeftCell="A4" workbookViewId="0">
      <selection activeCell="Q13" sqref="Q13"/>
    </sheetView>
  </sheetViews>
  <sheetFormatPr defaultRowHeight="23.25"/>
  <cols>
    <col min="1" max="1" width="16.375" style="42" customWidth="1"/>
    <col min="2" max="2" width="8.25" style="42" customWidth="1"/>
    <col min="3" max="3" width="4.625" style="42" customWidth="1"/>
    <col min="4" max="4" width="5.25" style="42" customWidth="1"/>
    <col min="5" max="5" width="4.875" style="42" customWidth="1"/>
    <col min="6" max="6" width="5.125" style="42" customWidth="1"/>
    <col min="7" max="7" width="5" style="42" customWidth="1"/>
    <col min="8" max="8" width="5.125" style="42" customWidth="1"/>
    <col min="9" max="9" width="6.125" style="42" customWidth="1"/>
    <col min="10" max="10" width="5.75" style="42" customWidth="1"/>
    <col min="11" max="11" width="8.75" style="42" customWidth="1"/>
    <col min="12" max="12" width="6.625" style="42" customWidth="1"/>
    <col min="13" max="16384" width="9" style="42"/>
  </cols>
  <sheetData>
    <row r="1" spans="1:12">
      <c r="A1" s="267" t="s">
        <v>224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>
      <c r="A2" s="267" t="s">
        <v>23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4" customHeight="1">
      <c r="A3" s="266" t="s">
        <v>187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ht="28.5" customHeight="1">
      <c r="A4" s="265" t="s">
        <v>106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>
      <c r="A5" s="268" t="s">
        <v>107</v>
      </c>
      <c r="B5" s="269" t="s">
        <v>108</v>
      </c>
      <c r="C5" s="268" t="s">
        <v>109</v>
      </c>
      <c r="D5" s="268"/>
      <c r="E5" s="268"/>
      <c r="F5" s="268"/>
      <c r="G5" s="268"/>
      <c r="H5" s="268"/>
      <c r="I5" s="268"/>
      <c r="J5" s="268"/>
      <c r="K5" s="271" t="s">
        <v>111</v>
      </c>
      <c r="L5" s="272" t="s">
        <v>112</v>
      </c>
    </row>
    <row r="6" spans="1:12">
      <c r="A6" s="268"/>
      <c r="B6" s="269"/>
      <c r="C6" s="268" t="s">
        <v>110</v>
      </c>
      <c r="D6" s="268"/>
      <c r="E6" s="268"/>
      <c r="F6" s="268"/>
      <c r="G6" s="268"/>
      <c r="H6" s="268"/>
      <c r="I6" s="268"/>
      <c r="J6" s="268"/>
      <c r="K6" s="271"/>
      <c r="L6" s="272"/>
    </row>
    <row r="7" spans="1:12">
      <c r="A7" s="268"/>
      <c r="B7" s="269"/>
      <c r="C7" s="270">
        <v>0</v>
      </c>
      <c r="D7" s="270">
        <v>1</v>
      </c>
      <c r="E7" s="276">
        <v>1.5</v>
      </c>
      <c r="F7" s="270">
        <v>2</v>
      </c>
      <c r="G7" s="276">
        <v>2.5</v>
      </c>
      <c r="H7" s="270">
        <v>3</v>
      </c>
      <c r="I7" s="276">
        <v>3.5</v>
      </c>
      <c r="J7" s="270">
        <v>4</v>
      </c>
      <c r="K7" s="271"/>
      <c r="L7" s="272"/>
    </row>
    <row r="8" spans="1:12">
      <c r="A8" s="268"/>
      <c r="B8" s="269"/>
      <c r="C8" s="268"/>
      <c r="D8" s="268"/>
      <c r="E8" s="276"/>
      <c r="F8" s="270"/>
      <c r="G8" s="276"/>
      <c r="H8" s="270"/>
      <c r="I8" s="276"/>
      <c r="J8" s="270"/>
      <c r="K8" s="271"/>
      <c r="L8" s="272"/>
    </row>
    <row r="9" spans="1:12">
      <c r="A9" s="136" t="s">
        <v>113</v>
      </c>
      <c r="B9" s="137">
        <v>1832</v>
      </c>
      <c r="C9" s="137">
        <v>108</v>
      </c>
      <c r="D9" s="137">
        <v>106</v>
      </c>
      <c r="E9" s="137">
        <v>116</v>
      </c>
      <c r="F9" s="137">
        <v>168</v>
      </c>
      <c r="G9" s="137">
        <v>210</v>
      </c>
      <c r="H9" s="137">
        <v>270</v>
      </c>
      <c r="I9" s="137">
        <v>251</v>
      </c>
      <c r="J9" s="137">
        <v>544</v>
      </c>
      <c r="K9" s="138">
        <f>H9+I9+J9</f>
        <v>1065</v>
      </c>
      <c r="L9" s="139">
        <f t="shared" ref="L9:L16" si="0">K9*100/B9</f>
        <v>58.133187772925766</v>
      </c>
    </row>
    <row r="10" spans="1:12">
      <c r="A10" s="136" t="s">
        <v>114</v>
      </c>
      <c r="B10" s="137">
        <v>1835</v>
      </c>
      <c r="C10" s="137">
        <v>193</v>
      </c>
      <c r="D10" s="137">
        <v>318</v>
      </c>
      <c r="E10" s="137">
        <v>209</v>
      </c>
      <c r="F10" s="137">
        <v>277</v>
      </c>
      <c r="G10" s="137">
        <v>222</v>
      </c>
      <c r="H10" s="137">
        <v>206</v>
      </c>
      <c r="I10" s="137">
        <v>123</v>
      </c>
      <c r="J10" s="137">
        <v>193</v>
      </c>
      <c r="K10" s="138">
        <f t="shared" ref="K10:K16" si="1">H10+I10+J10</f>
        <v>522</v>
      </c>
      <c r="L10" s="139">
        <f t="shared" si="0"/>
        <v>28.446866485013626</v>
      </c>
    </row>
    <row r="11" spans="1:12">
      <c r="A11" s="136" t="s">
        <v>115</v>
      </c>
      <c r="B11" s="137">
        <v>1659</v>
      </c>
      <c r="C11" s="137">
        <v>122</v>
      </c>
      <c r="D11" s="137">
        <v>150</v>
      </c>
      <c r="E11" s="137">
        <v>152</v>
      </c>
      <c r="F11" s="137">
        <v>231</v>
      </c>
      <c r="G11" s="137">
        <v>223</v>
      </c>
      <c r="H11" s="137">
        <v>209</v>
      </c>
      <c r="I11" s="137">
        <v>188</v>
      </c>
      <c r="J11" s="137">
        <v>293</v>
      </c>
      <c r="K11" s="138">
        <f t="shared" si="1"/>
        <v>690</v>
      </c>
      <c r="L11" s="139">
        <f t="shared" si="0"/>
        <v>41.591320072332728</v>
      </c>
    </row>
    <row r="12" spans="1:12">
      <c r="A12" s="140" t="s">
        <v>116</v>
      </c>
      <c r="B12" s="137">
        <v>2751</v>
      </c>
      <c r="C12" s="137">
        <v>256</v>
      </c>
      <c r="D12" s="137">
        <v>230</v>
      </c>
      <c r="E12" s="137">
        <v>217</v>
      </c>
      <c r="F12" s="137">
        <v>322</v>
      </c>
      <c r="G12" s="137">
        <v>331</v>
      </c>
      <c r="H12" s="137">
        <v>347</v>
      </c>
      <c r="I12" s="137">
        <v>408</v>
      </c>
      <c r="J12" s="137">
        <v>581</v>
      </c>
      <c r="K12" s="138">
        <f t="shared" si="1"/>
        <v>1336</v>
      </c>
      <c r="L12" s="139">
        <f t="shared" si="0"/>
        <v>48.56415848782261</v>
      </c>
    </row>
    <row r="13" spans="1:12">
      <c r="A13" s="141" t="s">
        <v>117</v>
      </c>
      <c r="B13" s="137">
        <v>2439</v>
      </c>
      <c r="C13" s="137">
        <v>37</v>
      </c>
      <c r="D13" s="137">
        <v>12</v>
      </c>
      <c r="E13" s="137">
        <v>4</v>
      </c>
      <c r="F13" s="137">
        <v>28</v>
      </c>
      <c r="G13" s="137">
        <v>106</v>
      </c>
      <c r="H13" s="137">
        <v>382</v>
      </c>
      <c r="I13" s="137">
        <v>550</v>
      </c>
      <c r="J13" s="137">
        <v>1307</v>
      </c>
      <c r="K13" s="138">
        <f t="shared" si="1"/>
        <v>2239</v>
      </c>
      <c r="L13" s="139">
        <f t="shared" si="0"/>
        <v>91.799917999179996</v>
      </c>
    </row>
    <row r="14" spans="1:12">
      <c r="A14" s="136" t="s">
        <v>118</v>
      </c>
      <c r="B14" s="137">
        <v>1835</v>
      </c>
      <c r="C14" s="137">
        <v>103</v>
      </c>
      <c r="D14" s="137">
        <v>236</v>
      </c>
      <c r="E14" s="137">
        <v>146</v>
      </c>
      <c r="F14" s="137">
        <v>171</v>
      </c>
      <c r="G14" s="137">
        <v>158</v>
      </c>
      <c r="H14" s="137">
        <v>235</v>
      </c>
      <c r="I14" s="137">
        <v>168</v>
      </c>
      <c r="J14" s="137">
        <v>573</v>
      </c>
      <c r="K14" s="138">
        <f t="shared" si="1"/>
        <v>976</v>
      </c>
      <c r="L14" s="139">
        <f t="shared" si="0"/>
        <v>53.188010899182558</v>
      </c>
    </row>
    <row r="15" spans="1:12">
      <c r="A15" s="140" t="s">
        <v>119</v>
      </c>
      <c r="B15" s="137">
        <v>1835</v>
      </c>
      <c r="C15" s="137">
        <v>33</v>
      </c>
      <c r="D15" s="137">
        <v>80</v>
      </c>
      <c r="E15" s="137">
        <v>100</v>
      </c>
      <c r="F15" s="137">
        <v>177</v>
      </c>
      <c r="G15" s="137">
        <v>243</v>
      </c>
      <c r="H15" s="137">
        <v>297</v>
      </c>
      <c r="I15" s="137">
        <v>275</v>
      </c>
      <c r="J15" s="137">
        <v>551</v>
      </c>
      <c r="K15" s="138">
        <f t="shared" si="1"/>
        <v>1123</v>
      </c>
      <c r="L15" s="139">
        <f t="shared" si="0"/>
        <v>61.198910081743868</v>
      </c>
    </row>
    <row r="16" spans="1:12" ht="27" customHeight="1">
      <c r="A16" s="142" t="s">
        <v>120</v>
      </c>
      <c r="B16" s="137">
        <v>1844</v>
      </c>
      <c r="C16" s="137">
        <v>208</v>
      </c>
      <c r="D16" s="137">
        <v>416</v>
      </c>
      <c r="E16" s="137">
        <v>196</v>
      </c>
      <c r="F16" s="137">
        <v>237</v>
      </c>
      <c r="G16" s="137">
        <v>178</v>
      </c>
      <c r="H16" s="137">
        <v>163</v>
      </c>
      <c r="I16" s="137">
        <v>119</v>
      </c>
      <c r="J16" s="137">
        <v>301</v>
      </c>
      <c r="K16" s="138">
        <f t="shared" si="1"/>
        <v>583</v>
      </c>
      <c r="L16" s="139">
        <f t="shared" si="0"/>
        <v>31.616052060737527</v>
      </c>
    </row>
    <row r="17" spans="1:12" ht="27" customHeight="1">
      <c r="A17" s="143" t="s">
        <v>121</v>
      </c>
      <c r="B17" s="144"/>
      <c r="C17" s="138">
        <f t="shared" ref="C17:J17" si="2">SUM(C9:C16)</f>
        <v>1060</v>
      </c>
      <c r="D17" s="138">
        <f t="shared" si="2"/>
        <v>1548</v>
      </c>
      <c r="E17" s="138">
        <f t="shared" si="2"/>
        <v>1140</v>
      </c>
      <c r="F17" s="138">
        <f t="shared" si="2"/>
        <v>1611</v>
      </c>
      <c r="G17" s="138">
        <f t="shared" si="2"/>
        <v>1671</v>
      </c>
      <c r="H17" s="138">
        <f t="shared" si="2"/>
        <v>2109</v>
      </c>
      <c r="I17" s="138">
        <f t="shared" si="2"/>
        <v>2082</v>
      </c>
      <c r="J17" s="138">
        <f t="shared" si="2"/>
        <v>4343</v>
      </c>
      <c r="K17" s="144"/>
      <c r="L17" s="145"/>
    </row>
    <row r="18" spans="1:12" ht="27" customHeight="1">
      <c r="A18" s="273" t="s">
        <v>122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5"/>
      <c r="L18" s="146">
        <f>AVERAGE(L9:L17)</f>
        <v>51.817302982367337</v>
      </c>
    </row>
    <row r="19" spans="1:12">
      <c r="A19" s="43" t="s">
        <v>126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>
      <c r="A20" s="44" t="s">
        <v>102</v>
      </c>
      <c r="B20" s="257" t="s">
        <v>124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9"/>
    </row>
    <row r="21" spans="1:12">
      <c r="A21" s="260">
        <v>5</v>
      </c>
      <c r="B21" s="45" t="s">
        <v>143</v>
      </c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>
      <c r="A22" s="261"/>
      <c r="B22" s="255" t="s">
        <v>125</v>
      </c>
      <c r="C22" s="256"/>
      <c r="D22" s="256"/>
      <c r="E22" s="256"/>
      <c r="F22" s="256"/>
      <c r="G22" s="256"/>
      <c r="H22" s="256"/>
      <c r="I22" s="256"/>
      <c r="J22" s="256"/>
      <c r="K22" s="256"/>
      <c r="L22" s="48"/>
    </row>
    <row r="23" spans="1:12">
      <c r="A23" s="262">
        <v>4</v>
      </c>
      <c r="B23" s="45" t="s">
        <v>142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1:12">
      <c r="A24" s="263"/>
      <c r="B24" s="255" t="s">
        <v>125</v>
      </c>
      <c r="C24" s="256"/>
      <c r="D24" s="256"/>
      <c r="E24" s="256"/>
      <c r="F24" s="256"/>
      <c r="G24" s="256"/>
      <c r="H24" s="256"/>
      <c r="I24" s="256"/>
      <c r="J24" s="256"/>
      <c r="K24" s="256"/>
      <c r="L24" s="48"/>
    </row>
    <row r="25" spans="1:12">
      <c r="A25" s="262">
        <v>3</v>
      </c>
      <c r="B25" s="45" t="s">
        <v>144</v>
      </c>
      <c r="C25" s="46"/>
      <c r="D25" s="46"/>
      <c r="E25" s="46"/>
      <c r="F25" s="46"/>
      <c r="G25" s="46"/>
      <c r="H25" s="46"/>
      <c r="I25" s="46"/>
      <c r="J25" s="46"/>
      <c r="K25" s="46"/>
      <c r="L25" s="47"/>
    </row>
    <row r="26" spans="1:12">
      <c r="A26" s="263"/>
      <c r="B26" s="255" t="s">
        <v>125</v>
      </c>
      <c r="C26" s="256"/>
      <c r="D26" s="256"/>
      <c r="E26" s="256"/>
      <c r="F26" s="256"/>
      <c r="G26" s="256"/>
      <c r="H26" s="256"/>
      <c r="I26" s="256"/>
      <c r="J26" s="256"/>
      <c r="K26" s="256"/>
      <c r="L26" s="48"/>
    </row>
    <row r="27" spans="1:12">
      <c r="A27" s="262">
        <v>2</v>
      </c>
      <c r="B27" s="49" t="s">
        <v>145</v>
      </c>
      <c r="C27" s="49"/>
      <c r="D27" s="49"/>
      <c r="E27" s="49"/>
      <c r="F27" s="49"/>
      <c r="G27" s="49"/>
      <c r="H27" s="49"/>
      <c r="I27" s="49"/>
      <c r="J27" s="49"/>
      <c r="K27" s="49"/>
      <c r="L27" s="47"/>
    </row>
    <row r="28" spans="1:12">
      <c r="A28" s="263"/>
      <c r="B28" s="264" t="s">
        <v>125</v>
      </c>
      <c r="C28" s="264"/>
      <c r="D28" s="264"/>
      <c r="E28" s="264"/>
      <c r="F28" s="264"/>
      <c r="G28" s="264"/>
      <c r="H28" s="264"/>
      <c r="I28" s="264"/>
      <c r="J28" s="264"/>
      <c r="K28" s="264"/>
      <c r="L28" s="48"/>
    </row>
    <row r="29" spans="1:12">
      <c r="A29" s="262">
        <v>1</v>
      </c>
      <c r="B29" s="45" t="s">
        <v>146</v>
      </c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>
      <c r="A30" s="263"/>
      <c r="B30" s="255" t="s">
        <v>125</v>
      </c>
      <c r="C30" s="256"/>
      <c r="D30" s="256"/>
      <c r="E30" s="256"/>
      <c r="F30" s="256"/>
      <c r="G30" s="256"/>
      <c r="H30" s="256"/>
      <c r="I30" s="256"/>
      <c r="J30" s="256"/>
      <c r="K30" s="256"/>
      <c r="L30" s="48"/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</sheetData>
  <mergeCells count="30">
    <mergeCell ref="A18:K18"/>
    <mergeCell ref="D7:D8"/>
    <mergeCell ref="E7:E8"/>
    <mergeCell ref="F7:F8"/>
    <mergeCell ref="G7:G8"/>
    <mergeCell ref="H7:H8"/>
    <mergeCell ref="I7:I8"/>
    <mergeCell ref="A4:L4"/>
    <mergeCell ref="A3:L3"/>
    <mergeCell ref="A1:L1"/>
    <mergeCell ref="A5:A8"/>
    <mergeCell ref="B5:B8"/>
    <mergeCell ref="C5:J5"/>
    <mergeCell ref="C6:J6"/>
    <mergeCell ref="C7:C8"/>
    <mergeCell ref="J7:J8"/>
    <mergeCell ref="K5:K8"/>
    <mergeCell ref="L5:L8"/>
    <mergeCell ref="A2:L2"/>
    <mergeCell ref="B30:K30"/>
    <mergeCell ref="B20:L20"/>
    <mergeCell ref="A21:A22"/>
    <mergeCell ref="A23:A24"/>
    <mergeCell ref="A25:A26"/>
    <mergeCell ref="A27:A28"/>
    <mergeCell ref="A29:A30"/>
    <mergeCell ref="B22:K22"/>
    <mergeCell ref="B24:K24"/>
    <mergeCell ref="B26:K26"/>
    <mergeCell ref="B28:K2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31"/>
  <sheetViews>
    <sheetView topLeftCell="A7" workbookViewId="0">
      <selection activeCell="J10" sqref="J10"/>
    </sheetView>
  </sheetViews>
  <sheetFormatPr defaultRowHeight="23.25"/>
  <cols>
    <col min="1" max="1" width="16" style="30" customWidth="1"/>
    <col min="2" max="2" width="8.5" style="30" customWidth="1"/>
    <col min="3" max="3" width="12.625" style="30" customWidth="1"/>
    <col min="4" max="4" width="8.375" style="30" customWidth="1"/>
    <col min="5" max="5" width="10.5" style="30" customWidth="1"/>
    <col min="6" max="6" width="12.625" style="30" customWidth="1"/>
    <col min="7" max="7" width="7.5" style="30" customWidth="1"/>
    <col min="8" max="8" width="9" style="30" customWidth="1"/>
    <col min="9" max="12" width="9" style="58"/>
    <col min="13" max="16384" width="9" style="30"/>
  </cols>
  <sheetData>
    <row r="1" spans="1:13" s="42" customFormat="1">
      <c r="A1" s="267" t="s">
        <v>224</v>
      </c>
      <c r="B1" s="267"/>
      <c r="C1" s="267"/>
      <c r="D1" s="267"/>
      <c r="E1" s="267"/>
      <c r="F1" s="267"/>
      <c r="G1" s="267"/>
      <c r="H1" s="267"/>
      <c r="I1" s="57"/>
      <c r="J1" s="57"/>
      <c r="K1" s="57"/>
      <c r="L1" s="57"/>
    </row>
    <row r="2" spans="1:13">
      <c r="A2" s="277" t="s">
        <v>23</v>
      </c>
      <c r="B2" s="277"/>
      <c r="C2" s="277"/>
      <c r="D2" s="277"/>
      <c r="E2" s="277"/>
      <c r="F2" s="277"/>
      <c r="G2" s="277"/>
      <c r="H2" s="277"/>
    </row>
    <row r="3" spans="1:13">
      <c r="A3" s="278" t="s">
        <v>186</v>
      </c>
      <c r="B3" s="278"/>
      <c r="C3" s="278"/>
      <c r="D3" s="278"/>
      <c r="E3" s="278"/>
      <c r="F3" s="278"/>
      <c r="G3" s="278"/>
      <c r="H3" s="278"/>
      <c r="I3" s="59"/>
      <c r="J3" s="59"/>
      <c r="K3" s="60"/>
      <c r="L3" s="60"/>
      <c r="M3" s="57"/>
    </row>
    <row r="4" spans="1:13">
      <c r="A4" s="266" t="s">
        <v>147</v>
      </c>
      <c r="B4" s="266"/>
      <c r="C4" s="266"/>
      <c r="D4" s="266"/>
      <c r="E4" s="266"/>
      <c r="F4" s="266"/>
      <c r="G4" s="266"/>
      <c r="H4" s="266"/>
      <c r="I4" s="60"/>
      <c r="J4" s="60"/>
      <c r="K4" s="60"/>
      <c r="L4" s="60"/>
      <c r="M4" s="57"/>
    </row>
    <row r="5" spans="1:13">
      <c r="A5" s="279" t="s">
        <v>127</v>
      </c>
      <c r="B5" s="284" t="s">
        <v>129</v>
      </c>
      <c r="C5" s="285"/>
      <c r="D5" s="286"/>
      <c r="E5" s="284" t="s">
        <v>130</v>
      </c>
      <c r="F5" s="285"/>
      <c r="G5" s="286"/>
      <c r="H5" s="279" t="s">
        <v>134</v>
      </c>
    </row>
    <row r="6" spans="1:13" ht="108.75" customHeight="1">
      <c r="A6" s="280"/>
      <c r="B6" s="61" t="s">
        <v>132</v>
      </c>
      <c r="C6" s="61" t="s">
        <v>133</v>
      </c>
      <c r="D6" s="61" t="s">
        <v>131</v>
      </c>
      <c r="E6" s="61" t="s">
        <v>132</v>
      </c>
      <c r="F6" s="61" t="s">
        <v>133</v>
      </c>
      <c r="G6" s="61" t="s">
        <v>131</v>
      </c>
      <c r="H6" s="280"/>
    </row>
    <row r="7" spans="1:13">
      <c r="A7" s="32" t="s">
        <v>114</v>
      </c>
      <c r="B7" s="41">
        <v>331</v>
      </c>
      <c r="C7" s="41">
        <v>124</v>
      </c>
      <c r="D7" s="62">
        <f>(C7*100)/B7</f>
        <v>37.462235649546827</v>
      </c>
      <c r="E7" s="41">
        <v>179</v>
      </c>
      <c r="F7" s="41">
        <v>79</v>
      </c>
      <c r="G7" s="63">
        <f>F7*100/E7</f>
        <v>44.134078212290504</v>
      </c>
      <c r="H7" s="63">
        <f>(D7+G7)/2</f>
        <v>40.798156930918665</v>
      </c>
    </row>
    <row r="8" spans="1:13">
      <c r="A8" s="32" t="s">
        <v>113</v>
      </c>
      <c r="B8" s="41">
        <v>333</v>
      </c>
      <c r="C8" s="41">
        <v>164</v>
      </c>
      <c r="D8" s="62">
        <f t="shared" ref="D8:D14" si="0">(C8*100)/B8</f>
        <v>49.249249249249246</v>
      </c>
      <c r="E8" s="41">
        <v>174</v>
      </c>
      <c r="F8" s="41">
        <v>118</v>
      </c>
      <c r="G8" s="63">
        <f t="shared" ref="G8:G13" si="1">F8*100/E8</f>
        <v>67.816091954022994</v>
      </c>
      <c r="H8" s="63">
        <f t="shared" ref="H8:H14" si="2">(D8+G8)/2</f>
        <v>58.53267060163612</v>
      </c>
    </row>
    <row r="9" spans="1:13">
      <c r="A9" s="32" t="s">
        <v>115</v>
      </c>
      <c r="B9" s="41">
        <v>320</v>
      </c>
      <c r="C9" s="41">
        <v>109</v>
      </c>
      <c r="D9" s="62">
        <f t="shared" si="0"/>
        <v>34.0625</v>
      </c>
      <c r="E9" s="41">
        <v>174</v>
      </c>
      <c r="F9" s="41">
        <v>95</v>
      </c>
      <c r="G9" s="63">
        <f t="shared" si="1"/>
        <v>54.597701149425291</v>
      </c>
      <c r="H9" s="63">
        <f t="shared" si="2"/>
        <v>44.330100574712645</v>
      </c>
    </row>
    <row r="10" spans="1:13">
      <c r="A10" s="32" t="s">
        <v>128</v>
      </c>
      <c r="B10" s="41">
        <v>333</v>
      </c>
      <c r="C10" s="41">
        <v>105</v>
      </c>
      <c r="D10" s="62">
        <f t="shared" si="0"/>
        <v>31.531531531531531</v>
      </c>
      <c r="E10" s="41">
        <v>177</v>
      </c>
      <c r="F10" s="41">
        <v>88</v>
      </c>
      <c r="G10" s="63">
        <f t="shared" si="1"/>
        <v>49.717514124293785</v>
      </c>
      <c r="H10" s="63">
        <f t="shared" si="2"/>
        <v>40.624522827912656</v>
      </c>
    </row>
    <row r="11" spans="1:13">
      <c r="A11" s="32" t="s">
        <v>117</v>
      </c>
      <c r="B11" s="41">
        <v>319</v>
      </c>
      <c r="C11" s="41">
        <v>152</v>
      </c>
      <c r="D11" s="62">
        <f t="shared" si="0"/>
        <v>47.648902821316618</v>
      </c>
      <c r="E11" s="41">
        <v>172</v>
      </c>
      <c r="F11" s="41">
        <v>109</v>
      </c>
      <c r="G11" s="63">
        <f t="shared" si="1"/>
        <v>63.372093023255815</v>
      </c>
      <c r="H11" s="63">
        <f t="shared" si="2"/>
        <v>55.51049792228622</v>
      </c>
    </row>
    <row r="12" spans="1:13">
      <c r="A12" s="32" t="s">
        <v>118</v>
      </c>
      <c r="B12" s="41">
        <v>319</v>
      </c>
      <c r="C12" s="41">
        <v>163</v>
      </c>
      <c r="D12" s="62">
        <f t="shared" si="0"/>
        <v>51.097178683385579</v>
      </c>
      <c r="E12" s="41">
        <v>172</v>
      </c>
      <c r="F12" s="41">
        <v>115</v>
      </c>
      <c r="G12" s="63">
        <f t="shared" si="1"/>
        <v>66.860465116279073</v>
      </c>
      <c r="H12" s="63">
        <f t="shared" si="2"/>
        <v>58.978821899832326</v>
      </c>
    </row>
    <row r="13" spans="1:13" ht="42.75">
      <c r="A13" s="64" t="s">
        <v>119</v>
      </c>
      <c r="B13" s="41">
        <v>319</v>
      </c>
      <c r="C13" s="41">
        <v>207</v>
      </c>
      <c r="D13" s="62">
        <f t="shared" si="0"/>
        <v>64.890282131661436</v>
      </c>
      <c r="E13" s="41">
        <v>172</v>
      </c>
      <c r="F13" s="41">
        <v>136</v>
      </c>
      <c r="G13" s="63">
        <f t="shared" si="1"/>
        <v>79.069767441860463</v>
      </c>
      <c r="H13" s="63">
        <f t="shared" si="2"/>
        <v>71.98002478676095</v>
      </c>
    </row>
    <row r="14" spans="1:13">
      <c r="A14" s="32" t="s">
        <v>228</v>
      </c>
      <c r="B14" s="41">
        <v>321</v>
      </c>
      <c r="C14" s="41">
        <v>154</v>
      </c>
      <c r="D14" s="62">
        <f t="shared" si="0"/>
        <v>47.975077881619939</v>
      </c>
      <c r="E14" s="41">
        <v>177</v>
      </c>
      <c r="F14" s="41">
        <v>84</v>
      </c>
      <c r="G14" s="63">
        <f>(F14*100)/E14</f>
        <v>47.457627118644069</v>
      </c>
      <c r="H14" s="63">
        <f t="shared" si="2"/>
        <v>47.716352500132004</v>
      </c>
    </row>
    <row r="15" spans="1:13">
      <c r="A15" s="65" t="s">
        <v>122</v>
      </c>
      <c r="B15" s="66"/>
      <c r="C15" s="66"/>
      <c r="D15" s="67">
        <f>AVERAGE(D7:D14)</f>
        <v>45.489619743538896</v>
      </c>
      <c r="E15" s="68"/>
      <c r="F15" s="68"/>
      <c r="G15" s="69">
        <f>AVERAGE(G7:G14)</f>
        <v>59.128167267508999</v>
      </c>
      <c r="H15" s="69">
        <f>AVERAGE(H7:H14)</f>
        <v>52.308893505523955</v>
      </c>
    </row>
    <row r="16" spans="1:13">
      <c r="A16" s="65" t="s">
        <v>102</v>
      </c>
      <c r="B16" s="68"/>
      <c r="C16" s="68"/>
      <c r="D16" s="68"/>
      <c r="E16" s="68"/>
      <c r="F16" s="68"/>
      <c r="G16" s="68"/>
      <c r="H16" s="70">
        <v>3</v>
      </c>
    </row>
    <row r="17" spans="1:12" ht="9.75" customHeight="1"/>
    <row r="18" spans="1:12">
      <c r="A18" s="43" t="s">
        <v>135</v>
      </c>
      <c r="B18" s="43"/>
      <c r="C18" s="43"/>
      <c r="D18" s="43"/>
      <c r="E18" s="43"/>
      <c r="F18" s="43"/>
      <c r="G18" s="43"/>
      <c r="H18" s="43"/>
      <c r="I18" s="71"/>
      <c r="J18" s="71"/>
      <c r="K18" s="71"/>
      <c r="L18" s="71"/>
    </row>
    <row r="19" spans="1:12">
      <c r="A19" s="72" t="s">
        <v>102</v>
      </c>
      <c r="B19" s="281" t="s">
        <v>124</v>
      </c>
      <c r="C19" s="282"/>
      <c r="D19" s="282"/>
      <c r="E19" s="282"/>
      <c r="F19" s="282"/>
      <c r="G19" s="282"/>
      <c r="H19" s="283"/>
      <c r="I19" s="73"/>
      <c r="J19" s="73"/>
      <c r="K19" s="73"/>
      <c r="L19" s="73"/>
    </row>
    <row r="20" spans="1:12">
      <c r="A20" s="74">
        <v>5</v>
      </c>
      <c r="B20" s="75" t="s">
        <v>136</v>
      </c>
      <c r="C20" s="76"/>
      <c r="D20" s="76"/>
      <c r="E20" s="76"/>
      <c r="F20" s="76"/>
      <c r="G20" s="76"/>
      <c r="H20" s="77"/>
      <c r="I20" s="78"/>
      <c r="J20" s="78"/>
      <c r="K20" s="78"/>
      <c r="L20" s="71"/>
    </row>
    <row r="21" spans="1:12">
      <c r="A21" s="79"/>
      <c r="B21" s="80" t="s">
        <v>137</v>
      </c>
      <c r="C21" s="81"/>
      <c r="D21" s="81"/>
      <c r="E21" s="81"/>
      <c r="F21" s="81"/>
      <c r="G21" s="81"/>
      <c r="H21" s="82"/>
      <c r="I21" s="83"/>
      <c r="J21" s="83"/>
      <c r="K21" s="83"/>
      <c r="L21" s="71"/>
    </row>
    <row r="22" spans="1:12">
      <c r="A22" s="74">
        <v>4</v>
      </c>
      <c r="B22" s="75" t="s">
        <v>138</v>
      </c>
      <c r="C22" s="76"/>
      <c r="D22" s="76"/>
      <c r="E22" s="76"/>
      <c r="F22" s="76"/>
      <c r="G22" s="76"/>
      <c r="H22" s="77"/>
      <c r="I22" s="78"/>
      <c r="J22" s="78"/>
      <c r="K22" s="78"/>
      <c r="L22" s="71"/>
    </row>
    <row r="23" spans="1:12">
      <c r="A23" s="79"/>
      <c r="B23" s="80" t="s">
        <v>137</v>
      </c>
      <c r="C23" s="81"/>
      <c r="D23" s="81"/>
      <c r="E23" s="81"/>
      <c r="F23" s="81"/>
      <c r="G23" s="81"/>
      <c r="H23" s="82"/>
      <c r="I23" s="83"/>
      <c r="J23" s="83"/>
      <c r="K23" s="83"/>
      <c r="L23" s="71"/>
    </row>
    <row r="24" spans="1:12">
      <c r="A24" s="74">
        <v>3</v>
      </c>
      <c r="B24" s="75" t="s">
        <v>139</v>
      </c>
      <c r="C24" s="76"/>
      <c r="D24" s="76"/>
      <c r="E24" s="76"/>
      <c r="F24" s="76"/>
      <c r="G24" s="76"/>
      <c r="H24" s="77"/>
      <c r="I24" s="78"/>
      <c r="J24" s="78"/>
      <c r="K24" s="78"/>
      <c r="L24" s="71"/>
    </row>
    <row r="25" spans="1:12">
      <c r="A25" s="79"/>
      <c r="B25" s="80" t="s">
        <v>137</v>
      </c>
      <c r="C25" s="81"/>
      <c r="D25" s="81"/>
      <c r="E25" s="81"/>
      <c r="F25" s="81"/>
      <c r="G25" s="81"/>
      <c r="H25" s="82"/>
      <c r="I25" s="83"/>
      <c r="J25" s="83"/>
      <c r="K25" s="83"/>
      <c r="L25" s="71"/>
    </row>
    <row r="26" spans="1:12">
      <c r="A26" s="74">
        <v>2</v>
      </c>
      <c r="B26" s="75" t="s">
        <v>140</v>
      </c>
      <c r="C26" s="76"/>
      <c r="D26" s="76"/>
      <c r="E26" s="76"/>
      <c r="F26" s="76"/>
      <c r="G26" s="76"/>
      <c r="H26" s="77"/>
      <c r="I26" s="78"/>
      <c r="J26" s="78"/>
      <c r="K26" s="78"/>
      <c r="L26" s="71"/>
    </row>
    <row r="27" spans="1:12">
      <c r="A27" s="79"/>
      <c r="B27" s="80" t="s">
        <v>137</v>
      </c>
      <c r="C27" s="81"/>
      <c r="D27" s="81"/>
      <c r="E27" s="81"/>
      <c r="F27" s="81"/>
      <c r="G27" s="81"/>
      <c r="H27" s="82"/>
      <c r="I27" s="83"/>
      <c r="J27" s="83"/>
      <c r="K27" s="83"/>
      <c r="L27" s="71"/>
    </row>
    <row r="28" spans="1:12">
      <c r="A28" s="74">
        <v>1</v>
      </c>
      <c r="B28" s="75" t="s">
        <v>141</v>
      </c>
      <c r="C28" s="76"/>
      <c r="D28" s="76"/>
      <c r="E28" s="76"/>
      <c r="F28" s="76"/>
      <c r="G28" s="76"/>
      <c r="H28" s="77"/>
      <c r="I28" s="78"/>
      <c r="J28" s="78"/>
      <c r="K28" s="78"/>
      <c r="L28" s="71"/>
    </row>
    <row r="29" spans="1:12">
      <c r="A29" s="79"/>
      <c r="B29" s="80" t="s">
        <v>137</v>
      </c>
      <c r="C29" s="81"/>
      <c r="D29" s="81"/>
      <c r="E29" s="81"/>
      <c r="F29" s="81"/>
      <c r="G29" s="81"/>
      <c r="H29" s="82"/>
      <c r="I29" s="83"/>
      <c r="J29" s="83"/>
      <c r="K29" s="83"/>
      <c r="L29" s="71"/>
    </row>
    <row r="30" spans="1:12" ht="11.25" customHeight="1"/>
    <row r="31" spans="1:12">
      <c r="A31" s="245" t="s">
        <v>229</v>
      </c>
      <c r="B31" s="245"/>
      <c r="C31" s="245"/>
      <c r="D31" s="245"/>
      <c r="E31" s="245"/>
      <c r="F31" s="245"/>
      <c r="G31" s="245"/>
      <c r="H31" s="245"/>
    </row>
  </sheetData>
  <mergeCells count="10">
    <mergeCell ref="A1:H1"/>
    <mergeCell ref="A2:H2"/>
    <mergeCell ref="A31:H31"/>
    <mergeCell ref="A3:H3"/>
    <mergeCell ref="A4:H4"/>
    <mergeCell ref="H5:H6"/>
    <mergeCell ref="B19:H19"/>
    <mergeCell ref="A5:A6"/>
    <mergeCell ref="B5:D5"/>
    <mergeCell ref="E5:G5"/>
  </mergeCells>
  <pageMargins left="0.51181102362204722" right="0.51181102362204722" top="0.35433070866141736" bottom="0.35433070866141736" header="0.31496062992125984" footer="0.31496062992125984"/>
  <pageSetup paperSize="9" orientation="portrait" horizontalDpi="1200" verticalDpi="0" r:id="rId1"/>
  <legacyDrawing r:id="rId2"/>
  <oleObjects>
    <oleObject progId="Equation.3" shapeId="2051" r:id="rId3"/>
    <oleObject progId="Equation.3" shapeId="2052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113"/>
  <sheetViews>
    <sheetView topLeftCell="A100" workbookViewId="0">
      <selection sqref="A1:J114"/>
    </sheetView>
  </sheetViews>
  <sheetFormatPr defaultColWidth="16.375" defaultRowHeight="16.5"/>
  <cols>
    <col min="1" max="1" width="11.625" style="51" customWidth="1"/>
    <col min="2" max="4" width="16.375" style="51"/>
    <col min="5" max="5" width="15.25" style="51" customWidth="1"/>
    <col min="6" max="6" width="15.5" style="51" customWidth="1"/>
    <col min="7" max="7" width="14.5" style="51" customWidth="1"/>
    <col min="8" max="8" width="15.75" style="51" customWidth="1"/>
    <col min="9" max="9" width="15.5" style="51" customWidth="1"/>
    <col min="10" max="10" width="15.75" style="51" customWidth="1"/>
    <col min="11" max="16384" width="16.375" style="51"/>
  </cols>
  <sheetData>
    <row r="1" spans="1:10" s="50" customFormat="1" ht="26.25">
      <c r="A1" s="289" t="s">
        <v>224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23.25">
      <c r="A2" s="243" t="s">
        <v>188</v>
      </c>
      <c r="B2" s="243"/>
      <c r="C2" s="243"/>
      <c r="D2" s="243"/>
      <c r="E2" s="243"/>
      <c r="F2" s="243"/>
      <c r="G2" s="243"/>
      <c r="H2" s="243"/>
      <c r="I2" s="243"/>
      <c r="J2" s="243"/>
    </row>
    <row r="4" spans="1:10" ht="168.75" customHeight="1">
      <c r="A4" s="52" t="s">
        <v>173</v>
      </c>
      <c r="B4" s="53" t="s">
        <v>174</v>
      </c>
      <c r="C4" s="53" t="s">
        <v>175</v>
      </c>
      <c r="D4" s="53" t="s">
        <v>176</v>
      </c>
      <c r="E4" s="53" t="s">
        <v>177</v>
      </c>
      <c r="F4" s="53" t="s">
        <v>180</v>
      </c>
      <c r="G4" s="53" t="s">
        <v>178</v>
      </c>
      <c r="H4" s="53" t="s">
        <v>179</v>
      </c>
      <c r="I4" s="53" t="s">
        <v>221</v>
      </c>
      <c r="J4" s="53" t="s">
        <v>222</v>
      </c>
    </row>
    <row r="5" spans="1:10" ht="18" customHeight="1">
      <c r="A5" s="54" t="s">
        <v>181</v>
      </c>
      <c r="B5" s="124">
        <v>1</v>
      </c>
      <c r="C5" s="124">
        <v>1</v>
      </c>
      <c r="D5" s="124">
        <v>1</v>
      </c>
      <c r="E5" s="124">
        <v>1</v>
      </c>
      <c r="F5" s="124">
        <v>1</v>
      </c>
      <c r="G5" s="124">
        <v>1</v>
      </c>
      <c r="H5" s="124">
        <v>1</v>
      </c>
      <c r="I5" s="124">
        <v>1</v>
      </c>
      <c r="J5" s="124">
        <v>1</v>
      </c>
    </row>
    <row r="6" spans="1:10" ht="18" customHeight="1">
      <c r="A6" s="54" t="s">
        <v>182</v>
      </c>
      <c r="B6" s="124">
        <v>1</v>
      </c>
      <c r="C6" s="124">
        <v>1</v>
      </c>
      <c r="D6" s="124">
        <v>1</v>
      </c>
      <c r="E6" s="124">
        <v>1</v>
      </c>
      <c r="F6" s="124">
        <v>1</v>
      </c>
      <c r="G6" s="124">
        <v>1</v>
      </c>
      <c r="H6" s="124">
        <v>1</v>
      </c>
      <c r="I6" s="124">
        <v>1</v>
      </c>
      <c r="J6" s="124">
        <v>1</v>
      </c>
    </row>
    <row r="7" spans="1:10" ht="18" customHeight="1">
      <c r="A7" s="54" t="s">
        <v>183</v>
      </c>
      <c r="B7" s="124">
        <v>1</v>
      </c>
      <c r="C7" s="124">
        <v>1</v>
      </c>
      <c r="D7" s="124">
        <v>1</v>
      </c>
      <c r="E7" s="124">
        <v>1</v>
      </c>
      <c r="F7" s="124">
        <v>1</v>
      </c>
      <c r="G7" s="124">
        <v>1</v>
      </c>
      <c r="H7" s="124">
        <v>1</v>
      </c>
      <c r="I7" s="124">
        <v>1</v>
      </c>
      <c r="J7" s="124">
        <v>1</v>
      </c>
    </row>
    <row r="8" spans="1:10" ht="18" customHeight="1">
      <c r="A8" s="54" t="s">
        <v>184</v>
      </c>
      <c r="B8" s="124">
        <v>1</v>
      </c>
      <c r="C8" s="124">
        <v>1</v>
      </c>
      <c r="D8" s="124">
        <v>1</v>
      </c>
      <c r="E8" s="124">
        <v>1</v>
      </c>
      <c r="F8" s="124">
        <v>1</v>
      </c>
      <c r="G8" s="124">
        <v>1</v>
      </c>
      <c r="H8" s="124">
        <v>1</v>
      </c>
      <c r="I8" s="124">
        <v>1</v>
      </c>
      <c r="J8" s="124">
        <v>1</v>
      </c>
    </row>
    <row r="9" spans="1:10" ht="18" customHeight="1">
      <c r="A9" s="54" t="s">
        <v>185</v>
      </c>
      <c r="B9" s="124">
        <v>1</v>
      </c>
      <c r="C9" s="124">
        <v>1</v>
      </c>
      <c r="D9" s="124">
        <v>1</v>
      </c>
      <c r="E9" s="124">
        <v>0</v>
      </c>
      <c r="F9" s="124">
        <v>1</v>
      </c>
      <c r="G9" s="124">
        <v>1</v>
      </c>
      <c r="H9" s="124">
        <v>1</v>
      </c>
      <c r="I9" s="124">
        <v>1</v>
      </c>
      <c r="J9" s="124">
        <v>1</v>
      </c>
    </row>
    <row r="10" spans="1:10" ht="18" customHeight="1">
      <c r="A10" s="54" t="s">
        <v>230</v>
      </c>
      <c r="B10" s="124">
        <v>1</v>
      </c>
      <c r="C10" s="124">
        <v>1</v>
      </c>
      <c r="D10" s="124">
        <v>1</v>
      </c>
      <c r="E10" s="124">
        <v>1</v>
      </c>
      <c r="F10" s="124">
        <v>1</v>
      </c>
      <c r="G10" s="124">
        <v>1</v>
      </c>
      <c r="H10" s="124">
        <v>1</v>
      </c>
      <c r="I10" s="124">
        <v>1</v>
      </c>
      <c r="J10" s="124">
        <v>1</v>
      </c>
    </row>
    <row r="11" spans="1:10" ht="18" customHeight="1">
      <c r="A11" s="54" t="s">
        <v>231</v>
      </c>
      <c r="B11" s="124">
        <v>1</v>
      </c>
      <c r="C11" s="124">
        <v>0</v>
      </c>
      <c r="D11" s="124">
        <v>1</v>
      </c>
      <c r="E11" s="124">
        <v>1</v>
      </c>
      <c r="F11" s="124">
        <v>0</v>
      </c>
      <c r="G11" s="124">
        <v>1</v>
      </c>
      <c r="H11" s="124">
        <v>1</v>
      </c>
      <c r="I11" s="124">
        <v>1</v>
      </c>
      <c r="J11" s="124">
        <v>1</v>
      </c>
    </row>
    <row r="12" spans="1:10" ht="18" customHeight="1">
      <c r="A12" s="54" t="s">
        <v>232</v>
      </c>
      <c r="B12" s="124">
        <v>1</v>
      </c>
      <c r="C12" s="124">
        <v>1</v>
      </c>
      <c r="D12" s="124">
        <v>1</v>
      </c>
      <c r="E12" s="124">
        <v>1</v>
      </c>
      <c r="F12" s="124">
        <v>1</v>
      </c>
      <c r="G12" s="124">
        <v>1</v>
      </c>
      <c r="H12" s="124">
        <v>1</v>
      </c>
      <c r="I12" s="124">
        <v>1</v>
      </c>
      <c r="J12" s="124">
        <v>1</v>
      </c>
    </row>
    <row r="13" spans="1:10" ht="18" customHeight="1">
      <c r="A13" s="54" t="s">
        <v>233</v>
      </c>
      <c r="B13" s="124">
        <v>1</v>
      </c>
      <c r="C13" s="124">
        <v>1</v>
      </c>
      <c r="D13" s="124">
        <v>1</v>
      </c>
      <c r="E13" s="124">
        <v>1</v>
      </c>
      <c r="F13" s="124">
        <v>1</v>
      </c>
      <c r="G13" s="124">
        <v>1</v>
      </c>
      <c r="H13" s="124">
        <v>1</v>
      </c>
      <c r="I13" s="124">
        <v>1</v>
      </c>
      <c r="J13" s="124">
        <v>1</v>
      </c>
    </row>
    <row r="14" spans="1:10" s="30" customFormat="1" ht="18" customHeight="1">
      <c r="A14" s="54" t="s">
        <v>234</v>
      </c>
      <c r="B14" s="124">
        <v>1</v>
      </c>
      <c r="C14" s="124">
        <v>1</v>
      </c>
      <c r="D14" s="124">
        <v>1</v>
      </c>
      <c r="E14" s="124">
        <v>1</v>
      </c>
      <c r="F14" s="124">
        <v>1</v>
      </c>
      <c r="G14" s="124">
        <v>1</v>
      </c>
      <c r="H14" s="124">
        <v>1</v>
      </c>
      <c r="I14" s="124">
        <v>1</v>
      </c>
      <c r="J14" s="124">
        <v>1</v>
      </c>
    </row>
    <row r="15" spans="1:10" s="30" customFormat="1" ht="18" customHeight="1">
      <c r="A15" s="54" t="s">
        <v>235</v>
      </c>
      <c r="B15" s="124">
        <v>1</v>
      </c>
      <c r="C15" s="124">
        <v>1</v>
      </c>
      <c r="D15" s="124">
        <v>1</v>
      </c>
      <c r="E15" s="124">
        <v>1</v>
      </c>
      <c r="F15" s="124">
        <v>1</v>
      </c>
      <c r="G15" s="124">
        <v>1</v>
      </c>
      <c r="H15" s="124">
        <v>1</v>
      </c>
      <c r="I15" s="124">
        <v>1</v>
      </c>
      <c r="J15" s="124">
        <v>1</v>
      </c>
    </row>
    <row r="16" spans="1:10" ht="18" customHeight="1">
      <c r="A16" s="54" t="s">
        <v>236</v>
      </c>
      <c r="B16" s="124">
        <v>1</v>
      </c>
      <c r="C16" s="124">
        <v>0</v>
      </c>
      <c r="D16" s="124">
        <v>1</v>
      </c>
      <c r="E16" s="124">
        <v>1</v>
      </c>
      <c r="F16" s="124">
        <v>0</v>
      </c>
      <c r="G16" s="124">
        <v>1</v>
      </c>
      <c r="H16" s="124">
        <v>1</v>
      </c>
      <c r="I16" s="124">
        <v>1</v>
      </c>
      <c r="J16" s="124">
        <v>1</v>
      </c>
    </row>
    <row r="17" spans="1:10" ht="18" customHeight="1">
      <c r="A17" s="54" t="s">
        <v>237</v>
      </c>
      <c r="B17" s="124">
        <v>1</v>
      </c>
      <c r="C17" s="124">
        <v>1</v>
      </c>
      <c r="D17" s="124">
        <v>1</v>
      </c>
      <c r="E17" s="124">
        <v>1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</row>
    <row r="18" spans="1:10" ht="18" customHeight="1">
      <c r="A18" s="54" t="s">
        <v>238</v>
      </c>
      <c r="B18" s="124">
        <v>1</v>
      </c>
      <c r="C18" s="124">
        <v>1</v>
      </c>
      <c r="D18" s="124">
        <v>1</v>
      </c>
      <c r="E18" s="124">
        <v>1</v>
      </c>
      <c r="F18" s="124">
        <v>1</v>
      </c>
      <c r="G18" s="124">
        <v>1</v>
      </c>
      <c r="H18" s="124">
        <v>1</v>
      </c>
      <c r="I18" s="124">
        <v>1</v>
      </c>
      <c r="J18" s="124">
        <v>1</v>
      </c>
    </row>
    <row r="19" spans="1:10" ht="18" customHeight="1">
      <c r="A19" s="54" t="s">
        <v>239</v>
      </c>
      <c r="B19" s="124">
        <v>1</v>
      </c>
      <c r="C19" s="124">
        <v>0</v>
      </c>
      <c r="D19" s="124">
        <v>1</v>
      </c>
      <c r="E19" s="124">
        <v>1</v>
      </c>
      <c r="F19" s="124">
        <v>0</v>
      </c>
      <c r="G19" s="124">
        <v>1</v>
      </c>
      <c r="H19" s="124">
        <v>1</v>
      </c>
      <c r="I19" s="124">
        <v>1</v>
      </c>
      <c r="J19" s="124">
        <v>1</v>
      </c>
    </row>
    <row r="20" spans="1:10" ht="18" customHeight="1">
      <c r="A20" s="54" t="s">
        <v>240</v>
      </c>
      <c r="B20" s="124">
        <v>1</v>
      </c>
      <c r="C20" s="124">
        <v>1</v>
      </c>
      <c r="D20" s="124">
        <v>0</v>
      </c>
      <c r="E20" s="124">
        <v>1</v>
      </c>
      <c r="F20" s="124">
        <v>1</v>
      </c>
      <c r="G20" s="124">
        <v>1</v>
      </c>
      <c r="H20" s="124">
        <v>1</v>
      </c>
      <c r="I20" s="124">
        <v>1</v>
      </c>
      <c r="J20" s="124">
        <v>1</v>
      </c>
    </row>
    <row r="21" spans="1:10" ht="18" customHeight="1">
      <c r="A21" s="54" t="s">
        <v>241</v>
      </c>
      <c r="B21" s="124">
        <v>1</v>
      </c>
      <c r="C21" s="124">
        <v>1</v>
      </c>
      <c r="D21" s="124">
        <v>1</v>
      </c>
      <c r="E21" s="124">
        <v>1</v>
      </c>
      <c r="F21" s="124">
        <v>1</v>
      </c>
      <c r="G21" s="124">
        <v>1</v>
      </c>
      <c r="H21" s="124">
        <v>1</v>
      </c>
      <c r="I21" s="124">
        <v>1</v>
      </c>
      <c r="J21" s="124">
        <v>1</v>
      </c>
    </row>
    <row r="22" spans="1:10" ht="18" customHeight="1">
      <c r="A22" s="54" t="s">
        <v>242</v>
      </c>
      <c r="B22" s="124">
        <v>1</v>
      </c>
      <c r="C22" s="124">
        <v>1</v>
      </c>
      <c r="D22" s="124">
        <v>1</v>
      </c>
      <c r="E22" s="124">
        <v>0</v>
      </c>
      <c r="F22" s="124">
        <v>1</v>
      </c>
      <c r="G22" s="124">
        <v>1</v>
      </c>
      <c r="H22" s="124">
        <v>1</v>
      </c>
      <c r="I22" s="124">
        <v>1</v>
      </c>
      <c r="J22" s="124">
        <v>1</v>
      </c>
    </row>
    <row r="23" spans="1:10" ht="18" customHeight="1">
      <c r="A23" s="54" t="s">
        <v>243</v>
      </c>
      <c r="B23" s="124">
        <v>1</v>
      </c>
      <c r="C23" s="124">
        <v>1</v>
      </c>
      <c r="D23" s="124">
        <v>1</v>
      </c>
      <c r="E23" s="124">
        <v>1</v>
      </c>
      <c r="F23" s="124">
        <v>1</v>
      </c>
      <c r="G23" s="124">
        <v>1</v>
      </c>
      <c r="H23" s="124">
        <v>1</v>
      </c>
      <c r="I23" s="124">
        <v>1</v>
      </c>
      <c r="J23" s="124">
        <v>1</v>
      </c>
    </row>
    <row r="24" spans="1:10" ht="18" customHeight="1">
      <c r="A24" s="54" t="s">
        <v>244</v>
      </c>
      <c r="B24" s="124">
        <v>1</v>
      </c>
      <c r="C24" s="124">
        <v>1</v>
      </c>
      <c r="D24" s="124">
        <v>1</v>
      </c>
      <c r="E24" s="124">
        <v>1</v>
      </c>
      <c r="F24" s="124">
        <v>1</v>
      </c>
      <c r="G24" s="124">
        <v>1</v>
      </c>
      <c r="H24" s="124">
        <v>1</v>
      </c>
      <c r="I24" s="124">
        <v>1</v>
      </c>
      <c r="J24" s="124">
        <v>1</v>
      </c>
    </row>
    <row r="25" spans="1:10" ht="18" customHeight="1">
      <c r="A25" s="54" t="s">
        <v>245</v>
      </c>
      <c r="B25" s="124">
        <v>0</v>
      </c>
      <c r="C25" s="124">
        <v>1</v>
      </c>
      <c r="D25" s="124">
        <v>1</v>
      </c>
      <c r="E25" s="124">
        <v>0</v>
      </c>
      <c r="F25" s="124">
        <v>0</v>
      </c>
      <c r="G25" s="124">
        <v>1</v>
      </c>
      <c r="H25" s="124">
        <v>1</v>
      </c>
      <c r="I25" s="124">
        <v>1</v>
      </c>
      <c r="J25" s="124">
        <v>1</v>
      </c>
    </row>
    <row r="26" spans="1:10" ht="18" customHeight="1">
      <c r="A26" s="54" t="s">
        <v>246</v>
      </c>
      <c r="B26" s="124">
        <v>1</v>
      </c>
      <c r="C26" s="124">
        <v>0</v>
      </c>
      <c r="D26" s="124">
        <v>1</v>
      </c>
      <c r="E26" s="124">
        <v>1</v>
      </c>
      <c r="F26" s="124">
        <v>1</v>
      </c>
      <c r="G26" s="124">
        <v>1</v>
      </c>
      <c r="H26" s="124">
        <v>1</v>
      </c>
      <c r="I26" s="124">
        <v>1</v>
      </c>
      <c r="J26" s="124">
        <v>1</v>
      </c>
    </row>
    <row r="27" spans="1:10" ht="18" customHeight="1">
      <c r="A27" s="54" t="s">
        <v>247</v>
      </c>
      <c r="B27" s="124">
        <v>1</v>
      </c>
      <c r="C27" s="124">
        <v>1</v>
      </c>
      <c r="D27" s="124">
        <v>1</v>
      </c>
      <c r="E27" s="124">
        <v>1</v>
      </c>
      <c r="F27" s="124">
        <v>1</v>
      </c>
      <c r="G27" s="124">
        <v>1</v>
      </c>
      <c r="H27" s="124">
        <v>1</v>
      </c>
      <c r="I27" s="124">
        <v>1</v>
      </c>
      <c r="J27" s="124">
        <v>1</v>
      </c>
    </row>
    <row r="28" spans="1:10" ht="18" customHeight="1">
      <c r="A28" s="54" t="s">
        <v>248</v>
      </c>
      <c r="B28" s="124">
        <v>1</v>
      </c>
      <c r="C28" s="124">
        <v>1</v>
      </c>
      <c r="D28" s="124">
        <v>1</v>
      </c>
      <c r="E28" s="124">
        <v>1</v>
      </c>
      <c r="F28" s="124">
        <v>1</v>
      </c>
      <c r="G28" s="124">
        <v>1</v>
      </c>
      <c r="H28" s="124">
        <v>1</v>
      </c>
      <c r="I28" s="124">
        <v>1</v>
      </c>
      <c r="J28" s="124">
        <v>1</v>
      </c>
    </row>
    <row r="29" spans="1:10" ht="18" customHeight="1">
      <c r="A29" s="54" t="s">
        <v>249</v>
      </c>
      <c r="B29" s="124">
        <v>1</v>
      </c>
      <c r="C29" s="124">
        <v>1</v>
      </c>
      <c r="D29" s="124">
        <v>1</v>
      </c>
      <c r="E29" s="124">
        <v>1</v>
      </c>
      <c r="F29" s="124">
        <v>1</v>
      </c>
      <c r="G29" s="124">
        <v>1</v>
      </c>
      <c r="H29" s="124">
        <v>1</v>
      </c>
      <c r="I29" s="124">
        <v>1</v>
      </c>
      <c r="J29" s="124">
        <v>1</v>
      </c>
    </row>
    <row r="30" spans="1:10" ht="18" customHeight="1">
      <c r="A30" s="54" t="s">
        <v>250</v>
      </c>
      <c r="B30" s="124">
        <v>1</v>
      </c>
      <c r="C30" s="124">
        <v>1</v>
      </c>
      <c r="D30" s="124">
        <v>1</v>
      </c>
      <c r="E30" s="124">
        <v>1</v>
      </c>
      <c r="F30" s="124">
        <v>0</v>
      </c>
      <c r="G30" s="124">
        <v>1</v>
      </c>
      <c r="H30" s="124">
        <v>1</v>
      </c>
      <c r="I30" s="124">
        <v>1</v>
      </c>
      <c r="J30" s="124">
        <v>1</v>
      </c>
    </row>
    <row r="31" spans="1:10" ht="18" customHeight="1">
      <c r="A31" s="54" t="s">
        <v>251</v>
      </c>
      <c r="B31" s="124">
        <v>1</v>
      </c>
      <c r="C31" s="124">
        <v>1</v>
      </c>
      <c r="D31" s="124">
        <v>1</v>
      </c>
      <c r="E31" s="124">
        <v>1</v>
      </c>
      <c r="F31" s="124">
        <v>1</v>
      </c>
      <c r="G31" s="124">
        <v>1</v>
      </c>
      <c r="H31" s="124">
        <v>1</v>
      </c>
      <c r="I31" s="124">
        <v>1</v>
      </c>
      <c r="J31" s="124">
        <v>1</v>
      </c>
    </row>
    <row r="32" spans="1:10" ht="18" customHeight="1">
      <c r="A32" s="54" t="s">
        <v>252</v>
      </c>
      <c r="B32" s="124">
        <v>1</v>
      </c>
      <c r="C32" s="124">
        <v>0</v>
      </c>
      <c r="D32" s="124">
        <v>1</v>
      </c>
      <c r="E32" s="124">
        <v>1</v>
      </c>
      <c r="F32" s="124">
        <v>1</v>
      </c>
      <c r="G32" s="124">
        <v>1</v>
      </c>
      <c r="H32" s="124">
        <v>1</v>
      </c>
      <c r="I32" s="124">
        <v>1</v>
      </c>
      <c r="J32" s="124">
        <v>1</v>
      </c>
    </row>
    <row r="33" spans="1:10" ht="18" customHeight="1">
      <c r="A33" s="54" t="s">
        <v>253</v>
      </c>
      <c r="B33" s="124">
        <v>0</v>
      </c>
      <c r="C33" s="124">
        <v>1</v>
      </c>
      <c r="D33" s="124">
        <v>1</v>
      </c>
      <c r="E33" s="124">
        <v>1</v>
      </c>
      <c r="F33" s="124">
        <v>1</v>
      </c>
      <c r="G33" s="124">
        <v>1</v>
      </c>
      <c r="H33" s="124">
        <v>1</v>
      </c>
      <c r="I33" s="124">
        <v>1</v>
      </c>
      <c r="J33" s="124">
        <v>1</v>
      </c>
    </row>
    <row r="34" spans="1:10" ht="18" customHeight="1">
      <c r="A34" s="54" t="s">
        <v>254</v>
      </c>
      <c r="B34" s="124">
        <v>1</v>
      </c>
      <c r="C34" s="124">
        <v>1</v>
      </c>
      <c r="D34" s="124">
        <v>1</v>
      </c>
      <c r="E34" s="124">
        <v>1</v>
      </c>
      <c r="F34" s="124">
        <v>0</v>
      </c>
      <c r="G34" s="124">
        <v>1</v>
      </c>
      <c r="H34" s="124">
        <v>1</v>
      </c>
      <c r="I34" s="124">
        <v>1</v>
      </c>
      <c r="J34" s="124">
        <v>1</v>
      </c>
    </row>
    <row r="35" spans="1:10" ht="18" customHeight="1">
      <c r="A35" s="54" t="s">
        <v>255</v>
      </c>
      <c r="B35" s="124">
        <v>1</v>
      </c>
      <c r="C35" s="124">
        <v>1</v>
      </c>
      <c r="D35" s="124">
        <v>1</v>
      </c>
      <c r="E35" s="124">
        <v>1</v>
      </c>
      <c r="F35" s="124">
        <v>1</v>
      </c>
      <c r="G35" s="124">
        <v>0</v>
      </c>
      <c r="H35" s="124">
        <v>1</v>
      </c>
      <c r="I35" s="124">
        <v>1</v>
      </c>
      <c r="J35" s="124">
        <v>1</v>
      </c>
    </row>
    <row r="36" spans="1:10" ht="18" customHeight="1">
      <c r="A36" s="54" t="s">
        <v>256</v>
      </c>
      <c r="B36" s="124">
        <v>1</v>
      </c>
      <c r="C36" s="124">
        <v>1</v>
      </c>
      <c r="D36" s="124">
        <v>0</v>
      </c>
      <c r="E36" s="124">
        <v>1</v>
      </c>
      <c r="F36" s="124">
        <v>1</v>
      </c>
      <c r="G36" s="124">
        <v>1</v>
      </c>
      <c r="H36" s="124">
        <v>1</v>
      </c>
      <c r="I36" s="124">
        <v>1</v>
      </c>
      <c r="J36" s="124">
        <v>1</v>
      </c>
    </row>
    <row r="37" spans="1:10" ht="18" customHeight="1">
      <c r="A37" s="54" t="s">
        <v>257</v>
      </c>
      <c r="B37" s="124">
        <v>1</v>
      </c>
      <c r="C37" s="124">
        <v>1</v>
      </c>
      <c r="D37" s="124">
        <v>1</v>
      </c>
      <c r="E37" s="124">
        <v>1</v>
      </c>
      <c r="F37" s="124">
        <v>1</v>
      </c>
      <c r="G37" s="124">
        <v>1</v>
      </c>
      <c r="H37" s="124">
        <v>1</v>
      </c>
      <c r="I37" s="124">
        <v>1</v>
      </c>
      <c r="J37" s="124">
        <v>1</v>
      </c>
    </row>
    <row r="38" spans="1:10" ht="18" customHeight="1">
      <c r="A38" s="54" t="s">
        <v>258</v>
      </c>
      <c r="B38" s="124">
        <v>1</v>
      </c>
      <c r="C38" s="124">
        <v>1</v>
      </c>
      <c r="D38" s="124">
        <v>1</v>
      </c>
      <c r="E38" s="124">
        <v>0</v>
      </c>
      <c r="F38" s="124">
        <v>1</v>
      </c>
      <c r="G38" s="124">
        <v>1</v>
      </c>
      <c r="H38" s="124">
        <v>1</v>
      </c>
      <c r="I38" s="124">
        <v>1</v>
      </c>
      <c r="J38" s="124">
        <v>1</v>
      </c>
    </row>
    <row r="39" spans="1:10" ht="18" customHeight="1">
      <c r="A39" s="54" t="s">
        <v>259</v>
      </c>
      <c r="B39" s="124">
        <v>1</v>
      </c>
      <c r="C39" s="124">
        <v>0</v>
      </c>
      <c r="D39" s="124">
        <v>1</v>
      </c>
      <c r="E39" s="124">
        <v>1</v>
      </c>
      <c r="F39" s="124">
        <v>1</v>
      </c>
      <c r="G39" s="124">
        <v>1</v>
      </c>
      <c r="H39" s="124">
        <v>1</v>
      </c>
      <c r="I39" s="124">
        <v>1</v>
      </c>
      <c r="J39" s="124">
        <v>1</v>
      </c>
    </row>
    <row r="40" spans="1:10" ht="18" customHeight="1">
      <c r="A40" s="54" t="s">
        <v>260</v>
      </c>
      <c r="B40" s="124">
        <v>1</v>
      </c>
      <c r="C40" s="124">
        <v>1</v>
      </c>
      <c r="D40" s="124">
        <v>1</v>
      </c>
      <c r="E40" s="124">
        <v>1</v>
      </c>
      <c r="F40" s="124">
        <v>1</v>
      </c>
      <c r="G40" s="124">
        <v>1</v>
      </c>
      <c r="H40" s="124">
        <v>1</v>
      </c>
      <c r="I40" s="124">
        <v>1</v>
      </c>
      <c r="J40" s="124">
        <v>1</v>
      </c>
    </row>
    <row r="41" spans="1:10" ht="18" customHeight="1">
      <c r="A41" s="54" t="s">
        <v>261</v>
      </c>
      <c r="B41" s="124">
        <v>1</v>
      </c>
      <c r="C41" s="124">
        <v>1</v>
      </c>
      <c r="D41" s="124">
        <v>1</v>
      </c>
      <c r="E41" s="124">
        <v>1</v>
      </c>
      <c r="F41" s="124">
        <v>1</v>
      </c>
      <c r="G41" s="124">
        <v>1</v>
      </c>
      <c r="H41" s="124">
        <v>1</v>
      </c>
      <c r="I41" s="124">
        <v>1</v>
      </c>
      <c r="J41" s="124">
        <v>1</v>
      </c>
    </row>
    <row r="42" spans="1:10" ht="18" customHeight="1">
      <c r="A42" s="54" t="s">
        <v>262</v>
      </c>
      <c r="B42" s="124">
        <v>1</v>
      </c>
      <c r="C42" s="124">
        <v>1</v>
      </c>
      <c r="D42" s="124">
        <v>1</v>
      </c>
      <c r="E42" s="124">
        <v>1</v>
      </c>
      <c r="F42" s="124">
        <v>1</v>
      </c>
      <c r="G42" s="124">
        <v>1</v>
      </c>
      <c r="H42" s="124">
        <v>1</v>
      </c>
      <c r="I42" s="124">
        <v>1</v>
      </c>
      <c r="J42" s="124">
        <v>1</v>
      </c>
    </row>
    <row r="43" spans="1:10" ht="18" customHeight="1">
      <c r="A43" s="54" t="s">
        <v>263</v>
      </c>
      <c r="B43" s="124">
        <v>1</v>
      </c>
      <c r="C43" s="124">
        <v>1</v>
      </c>
      <c r="D43" s="124">
        <v>0</v>
      </c>
      <c r="E43" s="124">
        <v>1</v>
      </c>
      <c r="F43" s="124">
        <v>0</v>
      </c>
      <c r="G43" s="124">
        <v>1</v>
      </c>
      <c r="H43" s="124">
        <v>1</v>
      </c>
      <c r="I43" s="124">
        <v>1</v>
      </c>
      <c r="J43" s="124">
        <v>1</v>
      </c>
    </row>
    <row r="44" spans="1:10" ht="18" customHeight="1">
      <c r="A44" s="54" t="s">
        <v>264</v>
      </c>
      <c r="B44" s="124">
        <v>1</v>
      </c>
      <c r="C44" s="124">
        <v>1</v>
      </c>
      <c r="D44" s="124">
        <v>1</v>
      </c>
      <c r="E44" s="124">
        <v>1</v>
      </c>
      <c r="F44" s="124">
        <v>1</v>
      </c>
      <c r="G44" s="124">
        <v>1</v>
      </c>
      <c r="H44" s="124">
        <v>1</v>
      </c>
      <c r="I44" s="124">
        <v>1</v>
      </c>
      <c r="J44" s="124">
        <v>1</v>
      </c>
    </row>
    <row r="45" spans="1:10" ht="18" customHeight="1">
      <c r="A45" s="54" t="s">
        <v>265</v>
      </c>
      <c r="B45" s="124">
        <v>1</v>
      </c>
      <c r="C45" s="124">
        <v>1</v>
      </c>
      <c r="D45" s="124">
        <v>1</v>
      </c>
      <c r="E45" s="124">
        <v>1</v>
      </c>
      <c r="F45" s="124">
        <v>1</v>
      </c>
      <c r="G45" s="124">
        <v>1</v>
      </c>
      <c r="H45" s="124">
        <v>1</v>
      </c>
      <c r="I45" s="124">
        <v>1</v>
      </c>
      <c r="J45" s="124">
        <v>1</v>
      </c>
    </row>
    <row r="46" spans="1:10" ht="18" customHeight="1">
      <c r="A46" s="54" t="s">
        <v>266</v>
      </c>
      <c r="B46" s="124">
        <v>1</v>
      </c>
      <c r="C46" s="124">
        <v>0</v>
      </c>
      <c r="D46" s="124">
        <v>0</v>
      </c>
      <c r="E46" s="124">
        <v>1</v>
      </c>
      <c r="F46" s="124">
        <v>1</v>
      </c>
      <c r="G46" s="124">
        <v>1</v>
      </c>
      <c r="H46" s="124">
        <v>1</v>
      </c>
      <c r="I46" s="124">
        <v>1</v>
      </c>
      <c r="J46" s="124">
        <v>1</v>
      </c>
    </row>
    <row r="47" spans="1:10" ht="18" customHeight="1">
      <c r="A47" s="54" t="s">
        <v>267</v>
      </c>
      <c r="B47" s="124">
        <v>1</v>
      </c>
      <c r="C47" s="124">
        <v>1</v>
      </c>
      <c r="D47" s="124">
        <v>1</v>
      </c>
      <c r="E47" s="124">
        <v>0</v>
      </c>
      <c r="F47" s="124">
        <v>1</v>
      </c>
      <c r="G47" s="124">
        <v>1</v>
      </c>
      <c r="H47" s="124">
        <v>1</v>
      </c>
      <c r="I47" s="124">
        <v>1</v>
      </c>
      <c r="J47" s="124">
        <v>1</v>
      </c>
    </row>
    <row r="48" spans="1:10" ht="18" customHeight="1">
      <c r="A48" s="54" t="s">
        <v>268</v>
      </c>
      <c r="B48" s="124">
        <v>1</v>
      </c>
      <c r="C48" s="124">
        <v>1</v>
      </c>
      <c r="D48" s="124">
        <v>1</v>
      </c>
      <c r="E48" s="124">
        <v>1</v>
      </c>
      <c r="F48" s="124">
        <v>1</v>
      </c>
      <c r="G48" s="124">
        <v>1</v>
      </c>
      <c r="H48" s="124">
        <v>1</v>
      </c>
      <c r="I48" s="124">
        <v>1</v>
      </c>
      <c r="J48" s="124">
        <v>1</v>
      </c>
    </row>
    <row r="49" spans="1:10" ht="18" customHeight="1">
      <c r="A49" s="54" t="s">
        <v>269</v>
      </c>
      <c r="B49" s="124">
        <v>1</v>
      </c>
      <c r="C49" s="124">
        <v>1</v>
      </c>
      <c r="D49" s="124">
        <v>1</v>
      </c>
      <c r="E49" s="124">
        <v>1</v>
      </c>
      <c r="F49" s="124">
        <v>1</v>
      </c>
      <c r="G49" s="124">
        <v>1</v>
      </c>
      <c r="H49" s="124">
        <v>1</v>
      </c>
      <c r="I49" s="124">
        <v>1</v>
      </c>
      <c r="J49" s="124">
        <v>1</v>
      </c>
    </row>
    <row r="50" spans="1:10" ht="18" customHeight="1">
      <c r="A50" s="54" t="s">
        <v>270</v>
      </c>
      <c r="B50" s="124">
        <v>1</v>
      </c>
      <c r="C50" s="124">
        <v>1</v>
      </c>
      <c r="D50" s="124">
        <v>1</v>
      </c>
      <c r="E50" s="124">
        <v>1</v>
      </c>
      <c r="F50" s="124">
        <v>1</v>
      </c>
      <c r="G50" s="124">
        <v>0</v>
      </c>
      <c r="H50" s="124">
        <v>1</v>
      </c>
      <c r="I50" s="124">
        <v>1</v>
      </c>
      <c r="J50" s="124">
        <v>1</v>
      </c>
    </row>
    <row r="51" spans="1:10" ht="18" customHeight="1">
      <c r="A51" s="54" t="s">
        <v>271</v>
      </c>
      <c r="B51" s="124">
        <v>1</v>
      </c>
      <c r="C51" s="124">
        <v>0</v>
      </c>
      <c r="D51" s="124">
        <v>1</v>
      </c>
      <c r="E51" s="124">
        <v>1</v>
      </c>
      <c r="F51" s="124">
        <v>0</v>
      </c>
      <c r="G51" s="124">
        <v>1</v>
      </c>
      <c r="H51" s="124">
        <v>1</v>
      </c>
      <c r="I51" s="124">
        <v>1</v>
      </c>
      <c r="J51" s="124">
        <v>1</v>
      </c>
    </row>
    <row r="52" spans="1:10" ht="18" customHeight="1">
      <c r="A52" s="54" t="s">
        <v>272</v>
      </c>
      <c r="B52" s="124">
        <v>1</v>
      </c>
      <c r="C52" s="124">
        <v>1</v>
      </c>
      <c r="D52" s="124">
        <v>0</v>
      </c>
      <c r="E52" s="124">
        <v>1</v>
      </c>
      <c r="F52" s="124">
        <v>1</v>
      </c>
      <c r="G52" s="124">
        <v>1</v>
      </c>
      <c r="H52" s="124">
        <v>1</v>
      </c>
      <c r="I52" s="124">
        <v>1</v>
      </c>
      <c r="J52" s="124">
        <v>1</v>
      </c>
    </row>
    <row r="53" spans="1:10" ht="18" customHeight="1">
      <c r="A53" s="54" t="s">
        <v>273</v>
      </c>
      <c r="B53" s="124">
        <v>0</v>
      </c>
      <c r="C53" s="124">
        <v>1</v>
      </c>
      <c r="D53" s="124">
        <v>1</v>
      </c>
      <c r="E53" s="124">
        <v>1</v>
      </c>
      <c r="F53" s="124">
        <v>1</v>
      </c>
      <c r="G53" s="124">
        <v>0</v>
      </c>
      <c r="H53" s="124">
        <v>1</v>
      </c>
      <c r="I53" s="124">
        <v>1</v>
      </c>
      <c r="J53" s="124">
        <v>1</v>
      </c>
    </row>
    <row r="54" spans="1:10" ht="18" customHeight="1">
      <c r="A54" s="54" t="s">
        <v>274</v>
      </c>
      <c r="B54" s="124">
        <v>1</v>
      </c>
      <c r="C54" s="124">
        <v>1</v>
      </c>
      <c r="D54" s="124">
        <v>1</v>
      </c>
      <c r="E54" s="124">
        <v>1</v>
      </c>
      <c r="F54" s="124">
        <v>1</v>
      </c>
      <c r="G54" s="124">
        <v>1</v>
      </c>
      <c r="H54" s="124">
        <v>1</v>
      </c>
      <c r="I54" s="124">
        <v>1</v>
      </c>
      <c r="J54" s="124">
        <v>1</v>
      </c>
    </row>
    <row r="55" spans="1:10" ht="18" customHeight="1">
      <c r="A55" s="54" t="s">
        <v>275</v>
      </c>
      <c r="B55" s="124">
        <v>1</v>
      </c>
      <c r="C55" s="124">
        <v>1</v>
      </c>
      <c r="D55" s="124">
        <v>1</v>
      </c>
      <c r="E55" s="124">
        <v>0</v>
      </c>
      <c r="F55" s="124">
        <v>1</v>
      </c>
      <c r="G55" s="124">
        <v>1</v>
      </c>
      <c r="H55" s="124">
        <v>1</v>
      </c>
      <c r="I55" s="124">
        <v>1</v>
      </c>
      <c r="J55" s="124">
        <v>0</v>
      </c>
    </row>
    <row r="56" spans="1:10" ht="18" customHeight="1">
      <c r="A56" s="54" t="s">
        <v>276</v>
      </c>
      <c r="B56" s="124">
        <v>1</v>
      </c>
      <c r="C56" s="124">
        <v>1</v>
      </c>
      <c r="D56" s="124">
        <v>1</v>
      </c>
      <c r="E56" s="124">
        <v>1</v>
      </c>
      <c r="F56" s="124">
        <v>1</v>
      </c>
      <c r="G56" s="124">
        <v>1</v>
      </c>
      <c r="H56" s="124">
        <v>1</v>
      </c>
      <c r="I56" s="124">
        <v>1</v>
      </c>
      <c r="J56" s="124">
        <v>1</v>
      </c>
    </row>
    <row r="57" spans="1:10" ht="18" customHeight="1">
      <c r="A57" s="54" t="s">
        <v>277</v>
      </c>
      <c r="B57" s="124">
        <v>1</v>
      </c>
      <c r="C57" s="124">
        <v>1</v>
      </c>
      <c r="D57" s="124">
        <v>1</v>
      </c>
      <c r="E57" s="124">
        <v>1</v>
      </c>
      <c r="F57" s="124">
        <v>1</v>
      </c>
      <c r="G57" s="124">
        <v>1</v>
      </c>
      <c r="H57" s="124">
        <v>1</v>
      </c>
      <c r="I57" s="124">
        <v>1</v>
      </c>
      <c r="J57" s="124">
        <v>1</v>
      </c>
    </row>
    <row r="58" spans="1:10" ht="18" customHeight="1">
      <c r="A58" s="54" t="s">
        <v>278</v>
      </c>
      <c r="B58" s="124">
        <v>0</v>
      </c>
      <c r="C58" s="124">
        <v>1</v>
      </c>
      <c r="D58" s="124">
        <v>1</v>
      </c>
      <c r="E58" s="124">
        <v>1</v>
      </c>
      <c r="F58" s="124">
        <v>1</v>
      </c>
      <c r="G58" s="124">
        <v>0</v>
      </c>
      <c r="H58" s="124">
        <v>1</v>
      </c>
      <c r="I58" s="124">
        <v>1</v>
      </c>
      <c r="J58" s="124">
        <v>1</v>
      </c>
    </row>
    <row r="59" spans="1:10" ht="18" customHeight="1">
      <c r="A59" s="54" t="s">
        <v>279</v>
      </c>
      <c r="B59" s="124">
        <v>0</v>
      </c>
      <c r="C59" s="124">
        <v>0</v>
      </c>
      <c r="D59" s="124">
        <v>1</v>
      </c>
      <c r="E59" s="124">
        <v>1</v>
      </c>
      <c r="F59" s="124">
        <v>1</v>
      </c>
      <c r="G59" s="124">
        <v>1</v>
      </c>
      <c r="H59" s="124">
        <v>1</v>
      </c>
      <c r="I59" s="124">
        <v>1</v>
      </c>
      <c r="J59" s="124">
        <v>1</v>
      </c>
    </row>
    <row r="60" spans="1:10" ht="18" customHeight="1">
      <c r="A60" s="54" t="s">
        <v>280</v>
      </c>
      <c r="B60" s="124">
        <v>1</v>
      </c>
      <c r="C60" s="124">
        <v>1</v>
      </c>
      <c r="D60" s="124">
        <v>1</v>
      </c>
      <c r="E60" s="124">
        <v>1</v>
      </c>
      <c r="F60" s="124">
        <v>1</v>
      </c>
      <c r="G60" s="124">
        <v>1</v>
      </c>
      <c r="H60" s="124">
        <v>1</v>
      </c>
      <c r="I60" s="124">
        <v>1</v>
      </c>
      <c r="J60" s="124">
        <v>1</v>
      </c>
    </row>
    <row r="61" spans="1:10" ht="18" customHeight="1">
      <c r="A61" s="54" t="s">
        <v>281</v>
      </c>
      <c r="B61" s="124">
        <v>1</v>
      </c>
      <c r="C61" s="124">
        <v>1</v>
      </c>
      <c r="D61" s="124">
        <v>0</v>
      </c>
      <c r="E61" s="124">
        <v>1</v>
      </c>
      <c r="F61" s="124">
        <v>1</v>
      </c>
      <c r="G61" s="124">
        <v>1</v>
      </c>
      <c r="H61" s="124">
        <v>1</v>
      </c>
      <c r="I61" s="124">
        <v>1</v>
      </c>
      <c r="J61" s="124">
        <v>0</v>
      </c>
    </row>
    <row r="62" spans="1:10" ht="18" customHeight="1">
      <c r="A62" s="54" t="s">
        <v>282</v>
      </c>
      <c r="B62" s="124">
        <v>1</v>
      </c>
      <c r="C62" s="124">
        <v>1</v>
      </c>
      <c r="D62" s="124">
        <v>1</v>
      </c>
      <c r="E62" s="124">
        <v>1</v>
      </c>
      <c r="F62" s="124">
        <v>1</v>
      </c>
      <c r="G62" s="124">
        <v>1</v>
      </c>
      <c r="H62" s="124">
        <v>1</v>
      </c>
      <c r="I62" s="124">
        <v>1</v>
      </c>
      <c r="J62" s="124">
        <v>1</v>
      </c>
    </row>
    <row r="63" spans="1:10" ht="18" customHeight="1">
      <c r="A63" s="54" t="s">
        <v>283</v>
      </c>
      <c r="B63" s="124">
        <v>1</v>
      </c>
      <c r="C63" s="124">
        <v>1</v>
      </c>
      <c r="D63" s="124">
        <v>1</v>
      </c>
      <c r="E63" s="124">
        <v>1</v>
      </c>
      <c r="F63" s="124">
        <v>1</v>
      </c>
      <c r="G63" s="124">
        <v>0</v>
      </c>
      <c r="H63" s="124">
        <v>1</v>
      </c>
      <c r="I63" s="124">
        <v>1</v>
      </c>
      <c r="J63" s="124">
        <v>1</v>
      </c>
    </row>
    <row r="64" spans="1:10" ht="18" customHeight="1">
      <c r="A64" s="54" t="s">
        <v>284</v>
      </c>
      <c r="B64" s="124">
        <v>1</v>
      </c>
      <c r="C64" s="124">
        <v>1</v>
      </c>
      <c r="D64" s="124">
        <v>1</v>
      </c>
      <c r="E64" s="124">
        <v>1</v>
      </c>
      <c r="F64" s="124">
        <v>1</v>
      </c>
      <c r="G64" s="124">
        <v>1</v>
      </c>
      <c r="H64" s="124">
        <v>1</v>
      </c>
      <c r="I64" s="124">
        <v>1</v>
      </c>
      <c r="J64" s="124">
        <v>1</v>
      </c>
    </row>
    <row r="65" spans="1:10" ht="18" customHeight="1">
      <c r="A65" s="54" t="s">
        <v>285</v>
      </c>
      <c r="B65" s="124">
        <v>1</v>
      </c>
      <c r="C65" s="124">
        <v>1</v>
      </c>
      <c r="D65" s="124">
        <v>1</v>
      </c>
      <c r="E65" s="124">
        <v>1</v>
      </c>
      <c r="F65" s="124">
        <v>1</v>
      </c>
      <c r="G65" s="124">
        <v>1</v>
      </c>
      <c r="H65" s="124">
        <v>1</v>
      </c>
      <c r="I65" s="124">
        <v>1</v>
      </c>
      <c r="J65" s="124">
        <v>1</v>
      </c>
    </row>
    <row r="66" spans="1:10" ht="18" customHeight="1">
      <c r="A66" s="54" t="s">
        <v>286</v>
      </c>
      <c r="B66" s="124">
        <v>1</v>
      </c>
      <c r="C66" s="124">
        <v>1</v>
      </c>
      <c r="D66" s="124">
        <v>1</v>
      </c>
      <c r="E66" s="124">
        <v>1</v>
      </c>
      <c r="F66" s="124">
        <v>1</v>
      </c>
      <c r="G66" s="124">
        <v>1</v>
      </c>
      <c r="H66" s="124">
        <v>1</v>
      </c>
      <c r="I66" s="124">
        <v>1</v>
      </c>
      <c r="J66" s="124">
        <v>1</v>
      </c>
    </row>
    <row r="67" spans="1:10" ht="18" customHeight="1">
      <c r="A67" s="54" t="s">
        <v>287</v>
      </c>
      <c r="B67" s="124">
        <v>1</v>
      </c>
      <c r="C67" s="124">
        <v>1</v>
      </c>
      <c r="D67" s="124">
        <v>0</v>
      </c>
      <c r="E67" s="124">
        <v>1</v>
      </c>
      <c r="F67" s="124">
        <v>1</v>
      </c>
      <c r="G67" s="124">
        <v>1</v>
      </c>
      <c r="H67" s="124">
        <v>0</v>
      </c>
      <c r="I67" s="124">
        <v>1</v>
      </c>
      <c r="J67" s="124">
        <v>1</v>
      </c>
    </row>
    <row r="68" spans="1:10" ht="18" customHeight="1">
      <c r="A68" s="54" t="s">
        <v>288</v>
      </c>
      <c r="B68" s="124">
        <v>1</v>
      </c>
      <c r="C68" s="124">
        <v>1</v>
      </c>
      <c r="D68" s="124">
        <v>1</v>
      </c>
      <c r="E68" s="124">
        <v>1</v>
      </c>
      <c r="F68" s="124">
        <v>1</v>
      </c>
      <c r="G68" s="124">
        <v>1</v>
      </c>
      <c r="H68" s="124">
        <v>1</v>
      </c>
      <c r="I68" s="124">
        <v>1</v>
      </c>
      <c r="J68" s="124">
        <v>1</v>
      </c>
    </row>
    <row r="69" spans="1:10" ht="18" customHeight="1">
      <c r="A69" s="54" t="s">
        <v>289</v>
      </c>
      <c r="B69" s="124">
        <v>1</v>
      </c>
      <c r="C69" s="124">
        <v>1</v>
      </c>
      <c r="D69" s="124">
        <v>1</v>
      </c>
      <c r="E69" s="124">
        <v>1</v>
      </c>
      <c r="F69" s="124">
        <v>1</v>
      </c>
      <c r="G69" s="124">
        <v>1</v>
      </c>
      <c r="H69" s="124">
        <v>1</v>
      </c>
      <c r="I69" s="124">
        <v>1</v>
      </c>
      <c r="J69" s="124">
        <v>1</v>
      </c>
    </row>
    <row r="70" spans="1:10" ht="18" customHeight="1">
      <c r="A70" s="54" t="s">
        <v>290</v>
      </c>
      <c r="B70" s="124">
        <v>1</v>
      </c>
      <c r="C70" s="124">
        <v>1</v>
      </c>
      <c r="D70" s="124">
        <v>1</v>
      </c>
      <c r="E70" s="124">
        <v>1</v>
      </c>
      <c r="F70" s="124">
        <v>1</v>
      </c>
      <c r="G70" s="124">
        <v>1</v>
      </c>
      <c r="H70" s="124">
        <v>0</v>
      </c>
      <c r="I70" s="124">
        <v>1</v>
      </c>
      <c r="J70" s="124">
        <v>1</v>
      </c>
    </row>
    <row r="71" spans="1:10" ht="18" customHeight="1">
      <c r="A71" s="54" t="s">
        <v>291</v>
      </c>
      <c r="B71" s="124">
        <v>1</v>
      </c>
      <c r="C71" s="124">
        <v>1</v>
      </c>
      <c r="D71" s="124">
        <v>1</v>
      </c>
      <c r="E71" s="124">
        <v>1</v>
      </c>
      <c r="F71" s="124">
        <v>1</v>
      </c>
      <c r="G71" s="124">
        <v>0</v>
      </c>
      <c r="H71" s="124">
        <v>1</v>
      </c>
      <c r="I71" s="124">
        <v>1</v>
      </c>
      <c r="J71" s="124">
        <v>1</v>
      </c>
    </row>
    <row r="72" spans="1:10" ht="18" customHeight="1">
      <c r="A72" s="54" t="s">
        <v>292</v>
      </c>
      <c r="B72" s="124">
        <v>1</v>
      </c>
      <c r="C72" s="124">
        <v>1</v>
      </c>
      <c r="D72" s="124">
        <v>1</v>
      </c>
      <c r="E72" s="124">
        <v>0</v>
      </c>
      <c r="F72" s="124">
        <v>1</v>
      </c>
      <c r="G72" s="124">
        <v>1</v>
      </c>
      <c r="H72" s="124">
        <v>1</v>
      </c>
      <c r="I72" s="124">
        <v>1</v>
      </c>
      <c r="J72" s="124">
        <v>1</v>
      </c>
    </row>
    <row r="73" spans="1:10" ht="18" customHeight="1">
      <c r="A73" s="54" t="s">
        <v>293</v>
      </c>
      <c r="B73" s="124">
        <v>1</v>
      </c>
      <c r="C73" s="124">
        <v>1</v>
      </c>
      <c r="D73" s="124">
        <v>1</v>
      </c>
      <c r="E73" s="124">
        <v>1</v>
      </c>
      <c r="F73" s="124">
        <v>1</v>
      </c>
      <c r="G73" s="124">
        <v>1</v>
      </c>
      <c r="H73" s="124">
        <v>0</v>
      </c>
      <c r="I73" s="124">
        <v>1</v>
      </c>
      <c r="J73" s="124">
        <v>0</v>
      </c>
    </row>
    <row r="74" spans="1:10" ht="18" customHeight="1">
      <c r="A74" s="54" t="s">
        <v>294</v>
      </c>
      <c r="B74" s="124">
        <v>1</v>
      </c>
      <c r="C74" s="124">
        <v>1</v>
      </c>
      <c r="D74" s="124">
        <v>1</v>
      </c>
      <c r="E74" s="124">
        <v>1</v>
      </c>
      <c r="F74" s="124">
        <v>1</v>
      </c>
      <c r="G74" s="124">
        <v>1</v>
      </c>
      <c r="H74" s="124">
        <v>1</v>
      </c>
      <c r="I74" s="124">
        <v>1</v>
      </c>
      <c r="J74" s="124">
        <v>1</v>
      </c>
    </row>
    <row r="75" spans="1:10" ht="18" customHeight="1">
      <c r="A75" s="54" t="s">
        <v>295</v>
      </c>
      <c r="B75" s="124">
        <v>1</v>
      </c>
      <c r="C75" s="124">
        <v>1</v>
      </c>
      <c r="D75" s="124">
        <v>1</v>
      </c>
      <c r="E75" s="124">
        <v>0</v>
      </c>
      <c r="F75" s="124">
        <v>1</v>
      </c>
      <c r="G75" s="124">
        <v>1</v>
      </c>
      <c r="H75" s="124">
        <v>1</v>
      </c>
      <c r="I75" s="124">
        <v>1</v>
      </c>
      <c r="J75" s="124">
        <v>1</v>
      </c>
    </row>
    <row r="76" spans="1:10" ht="18" customHeight="1">
      <c r="A76" s="54" t="s">
        <v>296</v>
      </c>
      <c r="B76" s="124">
        <v>1</v>
      </c>
      <c r="C76" s="124">
        <v>1</v>
      </c>
      <c r="D76" s="124">
        <v>1</v>
      </c>
      <c r="E76" s="124">
        <v>1</v>
      </c>
      <c r="F76" s="124">
        <v>1</v>
      </c>
      <c r="G76" s="124">
        <v>1</v>
      </c>
      <c r="H76" s="124">
        <v>0</v>
      </c>
      <c r="I76" s="124">
        <v>1</v>
      </c>
      <c r="J76" s="124">
        <v>0</v>
      </c>
    </row>
    <row r="77" spans="1:10" ht="18" customHeight="1">
      <c r="A77" s="54" t="s">
        <v>297</v>
      </c>
      <c r="B77" s="124">
        <v>1</v>
      </c>
      <c r="C77" s="124">
        <v>1</v>
      </c>
      <c r="D77" s="124">
        <v>1</v>
      </c>
      <c r="E77" s="124">
        <v>1</v>
      </c>
      <c r="F77" s="124">
        <v>1</v>
      </c>
      <c r="G77" s="124">
        <v>0</v>
      </c>
      <c r="H77" s="124">
        <v>1</v>
      </c>
      <c r="I77" s="124">
        <v>1</v>
      </c>
      <c r="J77" s="124">
        <v>1</v>
      </c>
    </row>
    <row r="78" spans="1:10" ht="18" customHeight="1">
      <c r="A78" s="54" t="s">
        <v>298</v>
      </c>
      <c r="B78" s="124">
        <v>1</v>
      </c>
      <c r="C78" s="124">
        <v>1</v>
      </c>
      <c r="D78" s="124">
        <v>1</v>
      </c>
      <c r="E78" s="124">
        <v>1</v>
      </c>
      <c r="F78" s="124">
        <v>1</v>
      </c>
      <c r="G78" s="124">
        <v>1</v>
      </c>
      <c r="H78" s="124">
        <v>1</v>
      </c>
      <c r="I78" s="124">
        <v>1</v>
      </c>
      <c r="J78" s="124">
        <v>1</v>
      </c>
    </row>
    <row r="79" spans="1:10" ht="18" customHeight="1">
      <c r="A79" s="54" t="s">
        <v>299</v>
      </c>
      <c r="B79" s="124">
        <v>1</v>
      </c>
      <c r="C79" s="124">
        <v>1</v>
      </c>
      <c r="D79" s="124">
        <v>1</v>
      </c>
      <c r="E79" s="124">
        <v>1</v>
      </c>
      <c r="F79" s="124">
        <v>1</v>
      </c>
      <c r="G79" s="124">
        <v>1</v>
      </c>
      <c r="H79" s="124">
        <v>0</v>
      </c>
      <c r="I79" s="124">
        <v>1</v>
      </c>
      <c r="J79" s="124">
        <v>1</v>
      </c>
    </row>
    <row r="80" spans="1:10" ht="18" customHeight="1">
      <c r="A80" s="54" t="s">
        <v>300</v>
      </c>
      <c r="B80" s="124">
        <v>1</v>
      </c>
      <c r="C80" s="124">
        <v>0</v>
      </c>
      <c r="D80" s="124">
        <v>1</v>
      </c>
      <c r="E80" s="124">
        <v>1</v>
      </c>
      <c r="F80" s="124">
        <v>1</v>
      </c>
      <c r="G80" s="124">
        <v>1</v>
      </c>
      <c r="H80" s="124">
        <v>1</v>
      </c>
      <c r="I80" s="124">
        <v>1</v>
      </c>
      <c r="J80" s="124">
        <v>1</v>
      </c>
    </row>
    <row r="81" spans="1:10" ht="18" customHeight="1">
      <c r="A81" s="54" t="s">
        <v>301</v>
      </c>
      <c r="B81" s="124">
        <v>1</v>
      </c>
      <c r="C81" s="124">
        <v>1</v>
      </c>
      <c r="D81" s="124">
        <v>0</v>
      </c>
      <c r="E81" s="124">
        <v>1</v>
      </c>
      <c r="F81" s="124">
        <v>1</v>
      </c>
      <c r="G81" s="124">
        <v>1</v>
      </c>
      <c r="H81" s="124">
        <v>1</v>
      </c>
      <c r="I81" s="124">
        <v>1</v>
      </c>
      <c r="J81" s="124">
        <v>0</v>
      </c>
    </row>
    <row r="82" spans="1:10" ht="18" customHeight="1">
      <c r="A82" s="54" t="s">
        <v>302</v>
      </c>
      <c r="B82" s="124">
        <v>1</v>
      </c>
      <c r="C82" s="124">
        <v>1</v>
      </c>
      <c r="D82" s="124">
        <v>1</v>
      </c>
      <c r="E82" s="124">
        <v>1</v>
      </c>
      <c r="F82" s="124">
        <v>1</v>
      </c>
      <c r="G82" s="124">
        <v>1</v>
      </c>
      <c r="H82" s="124">
        <v>1</v>
      </c>
      <c r="I82" s="124">
        <v>1</v>
      </c>
      <c r="J82" s="124">
        <v>1</v>
      </c>
    </row>
    <row r="83" spans="1:10" ht="18" customHeight="1">
      <c r="A83" s="54" t="s">
        <v>303</v>
      </c>
      <c r="B83" s="124">
        <v>1</v>
      </c>
      <c r="C83" s="124">
        <v>1</v>
      </c>
      <c r="D83" s="124">
        <v>1</v>
      </c>
      <c r="E83" s="124">
        <v>1</v>
      </c>
      <c r="F83" s="124">
        <v>1</v>
      </c>
      <c r="G83" s="124">
        <v>1</v>
      </c>
      <c r="H83" s="124">
        <v>1</v>
      </c>
      <c r="I83" s="124">
        <v>1</v>
      </c>
      <c r="J83" s="124">
        <v>1</v>
      </c>
    </row>
    <row r="84" spans="1:10" ht="18" customHeight="1">
      <c r="A84" s="54" t="s">
        <v>304</v>
      </c>
      <c r="B84" s="124">
        <v>1</v>
      </c>
      <c r="C84" s="124">
        <v>1</v>
      </c>
      <c r="D84" s="124">
        <v>1</v>
      </c>
      <c r="E84" s="124">
        <v>1</v>
      </c>
      <c r="F84" s="124">
        <v>1</v>
      </c>
      <c r="G84" s="124">
        <v>0</v>
      </c>
      <c r="H84" s="124">
        <v>0</v>
      </c>
      <c r="I84" s="124">
        <v>1</v>
      </c>
      <c r="J84" s="124">
        <v>1</v>
      </c>
    </row>
    <row r="85" spans="1:10" ht="18" customHeight="1">
      <c r="A85" s="54" t="s">
        <v>305</v>
      </c>
      <c r="B85" s="124">
        <v>0</v>
      </c>
      <c r="C85" s="124">
        <v>1</v>
      </c>
      <c r="D85" s="124">
        <v>1</v>
      </c>
      <c r="E85" s="124">
        <v>1</v>
      </c>
      <c r="F85" s="124">
        <v>1</v>
      </c>
      <c r="G85" s="124">
        <v>1</v>
      </c>
      <c r="H85" s="124">
        <v>1</v>
      </c>
      <c r="I85" s="124">
        <v>1</v>
      </c>
      <c r="J85" s="124">
        <v>1</v>
      </c>
    </row>
    <row r="86" spans="1:10" ht="18" customHeight="1">
      <c r="A86" s="54" t="s">
        <v>306</v>
      </c>
      <c r="B86" s="124">
        <v>1</v>
      </c>
      <c r="C86" s="124">
        <v>1</v>
      </c>
      <c r="D86" s="124">
        <v>1</v>
      </c>
      <c r="E86" s="124">
        <v>1</v>
      </c>
      <c r="F86" s="124">
        <v>1</v>
      </c>
      <c r="G86" s="124">
        <v>1</v>
      </c>
      <c r="H86" s="124">
        <v>1</v>
      </c>
      <c r="I86" s="124">
        <v>1</v>
      </c>
      <c r="J86" s="124">
        <v>0</v>
      </c>
    </row>
    <row r="87" spans="1:10" ht="18" customHeight="1">
      <c r="A87" s="54" t="s">
        <v>307</v>
      </c>
      <c r="B87" s="124">
        <v>1</v>
      </c>
      <c r="C87" s="124">
        <v>1</v>
      </c>
      <c r="D87" s="124">
        <v>1</v>
      </c>
      <c r="E87" s="124">
        <v>1</v>
      </c>
      <c r="F87" s="124">
        <v>1</v>
      </c>
      <c r="G87" s="124">
        <v>1</v>
      </c>
      <c r="H87" s="124">
        <v>1</v>
      </c>
      <c r="I87" s="124">
        <v>1</v>
      </c>
      <c r="J87" s="124">
        <v>1</v>
      </c>
    </row>
    <row r="88" spans="1:10" ht="18" customHeight="1">
      <c r="A88" s="54" t="s">
        <v>308</v>
      </c>
      <c r="B88" s="124">
        <v>1</v>
      </c>
      <c r="C88" s="124">
        <v>1</v>
      </c>
      <c r="D88" s="124">
        <v>1</v>
      </c>
      <c r="E88" s="124">
        <v>1</v>
      </c>
      <c r="F88" s="124">
        <v>1</v>
      </c>
      <c r="G88" s="124">
        <v>1</v>
      </c>
      <c r="H88" s="124">
        <v>0</v>
      </c>
      <c r="I88" s="124">
        <v>1</v>
      </c>
      <c r="J88" s="124">
        <v>1</v>
      </c>
    </row>
    <row r="89" spans="1:10" ht="18" customHeight="1">
      <c r="A89" s="54" t="s">
        <v>332</v>
      </c>
      <c r="B89" s="124">
        <v>1</v>
      </c>
      <c r="C89" s="124">
        <v>1</v>
      </c>
      <c r="D89" s="124">
        <v>1</v>
      </c>
      <c r="E89" s="124">
        <v>0</v>
      </c>
      <c r="F89" s="124">
        <v>1</v>
      </c>
      <c r="G89" s="124">
        <v>1</v>
      </c>
      <c r="H89" s="124">
        <v>1</v>
      </c>
      <c r="I89" s="124">
        <v>1</v>
      </c>
      <c r="J89" s="124">
        <v>1</v>
      </c>
    </row>
    <row r="90" spans="1:10" ht="18" customHeight="1">
      <c r="A90" s="54" t="s">
        <v>333</v>
      </c>
      <c r="B90" s="124">
        <v>1</v>
      </c>
      <c r="C90" s="124">
        <v>1</v>
      </c>
      <c r="D90" s="124">
        <v>1</v>
      </c>
      <c r="E90" s="124">
        <v>1</v>
      </c>
      <c r="F90" s="124">
        <v>1</v>
      </c>
      <c r="G90" s="124">
        <v>1</v>
      </c>
      <c r="H90" s="124">
        <v>1</v>
      </c>
      <c r="I90" s="124">
        <v>1</v>
      </c>
      <c r="J90" s="124">
        <v>0</v>
      </c>
    </row>
    <row r="91" spans="1:10" ht="18" customHeight="1">
      <c r="A91" s="54" t="s">
        <v>334</v>
      </c>
      <c r="B91" s="124">
        <v>1</v>
      </c>
      <c r="C91" s="124">
        <v>1</v>
      </c>
      <c r="D91" s="124">
        <v>1</v>
      </c>
      <c r="E91" s="124">
        <v>1</v>
      </c>
      <c r="F91" s="124">
        <v>1</v>
      </c>
      <c r="G91" s="124">
        <v>1</v>
      </c>
      <c r="H91" s="124">
        <v>1</v>
      </c>
      <c r="I91" s="124">
        <v>1</v>
      </c>
      <c r="J91" s="124">
        <v>1</v>
      </c>
    </row>
    <row r="92" spans="1:10" ht="18" customHeight="1">
      <c r="A92" s="54" t="s">
        <v>335</v>
      </c>
      <c r="B92" s="124">
        <v>1</v>
      </c>
      <c r="C92" s="124">
        <v>1</v>
      </c>
      <c r="D92" s="124">
        <v>1</v>
      </c>
      <c r="E92" s="124">
        <v>1</v>
      </c>
      <c r="F92" s="124">
        <v>1</v>
      </c>
      <c r="G92" s="124">
        <v>1</v>
      </c>
      <c r="H92" s="124">
        <v>1</v>
      </c>
      <c r="I92" s="124">
        <v>1</v>
      </c>
      <c r="J92" s="124">
        <v>1</v>
      </c>
    </row>
    <row r="93" spans="1:10" ht="18" customHeight="1">
      <c r="A93" s="54" t="s">
        <v>336</v>
      </c>
      <c r="B93" s="124">
        <v>1</v>
      </c>
      <c r="C93" s="124">
        <v>1</v>
      </c>
      <c r="D93" s="124">
        <v>1</v>
      </c>
      <c r="E93" s="124">
        <v>1</v>
      </c>
      <c r="F93" s="124">
        <v>1</v>
      </c>
      <c r="G93" s="124">
        <v>0</v>
      </c>
      <c r="H93" s="124">
        <v>0</v>
      </c>
      <c r="I93" s="124">
        <v>1</v>
      </c>
      <c r="J93" s="124">
        <v>1</v>
      </c>
    </row>
    <row r="94" spans="1:10" ht="18" customHeight="1">
      <c r="A94" s="54" t="s">
        <v>389</v>
      </c>
      <c r="B94" s="124">
        <v>0</v>
      </c>
      <c r="C94" s="124">
        <v>1</v>
      </c>
      <c r="D94" s="124">
        <v>1</v>
      </c>
      <c r="E94" s="124">
        <v>1</v>
      </c>
      <c r="F94" s="124">
        <v>1</v>
      </c>
      <c r="G94" s="124">
        <v>1</v>
      </c>
      <c r="H94" s="124">
        <v>1</v>
      </c>
      <c r="I94" s="124">
        <v>1</v>
      </c>
      <c r="J94" s="124">
        <v>1</v>
      </c>
    </row>
    <row r="95" spans="1:10" ht="18" customHeight="1">
      <c r="A95" s="54" t="s">
        <v>390</v>
      </c>
      <c r="B95" s="124">
        <v>1</v>
      </c>
      <c r="C95" s="124">
        <v>1</v>
      </c>
      <c r="D95" s="124">
        <v>0</v>
      </c>
      <c r="E95" s="124">
        <v>1</v>
      </c>
      <c r="F95" s="124">
        <v>1</v>
      </c>
      <c r="G95" s="124">
        <v>1</v>
      </c>
      <c r="H95" s="124">
        <v>1</v>
      </c>
      <c r="I95" s="124">
        <v>1</v>
      </c>
      <c r="J95" s="124">
        <v>1</v>
      </c>
    </row>
    <row r="96" spans="1:10" ht="18" customHeight="1">
      <c r="A96" s="54" t="s">
        <v>391</v>
      </c>
      <c r="B96" s="124">
        <v>1</v>
      </c>
      <c r="C96" s="124">
        <v>1</v>
      </c>
      <c r="D96" s="124">
        <v>1</v>
      </c>
      <c r="E96" s="124">
        <v>1</v>
      </c>
      <c r="F96" s="124">
        <v>0</v>
      </c>
      <c r="G96" s="124">
        <v>1</v>
      </c>
      <c r="H96" s="124">
        <v>1</v>
      </c>
      <c r="I96" s="124">
        <v>1</v>
      </c>
      <c r="J96" s="124">
        <v>1</v>
      </c>
    </row>
    <row r="97" spans="1:10" ht="18" customHeight="1">
      <c r="A97" s="54" t="s">
        <v>392</v>
      </c>
      <c r="B97" s="124">
        <v>1</v>
      </c>
      <c r="C97" s="124">
        <v>1</v>
      </c>
      <c r="D97" s="124">
        <v>1</v>
      </c>
      <c r="E97" s="124">
        <v>1</v>
      </c>
      <c r="F97" s="124">
        <v>1</v>
      </c>
      <c r="G97" s="124">
        <v>1</v>
      </c>
      <c r="H97" s="124">
        <v>0</v>
      </c>
      <c r="I97" s="124">
        <v>1</v>
      </c>
      <c r="J97" s="124">
        <v>0</v>
      </c>
    </row>
    <row r="98" spans="1:10" ht="18" customHeight="1">
      <c r="A98" s="54" t="s">
        <v>393</v>
      </c>
      <c r="B98" s="124">
        <v>1</v>
      </c>
      <c r="C98" s="124">
        <v>1</v>
      </c>
      <c r="D98" s="124">
        <v>1</v>
      </c>
      <c r="E98" s="124">
        <v>1</v>
      </c>
      <c r="F98" s="124">
        <v>1</v>
      </c>
      <c r="G98" s="124">
        <v>1</v>
      </c>
      <c r="H98" s="124">
        <v>1</v>
      </c>
      <c r="I98" s="124">
        <v>1</v>
      </c>
      <c r="J98" s="124">
        <v>1</v>
      </c>
    </row>
    <row r="99" spans="1:10" ht="18" customHeight="1">
      <c r="A99" s="54" t="s">
        <v>394</v>
      </c>
      <c r="B99" s="124">
        <v>0</v>
      </c>
      <c r="C99" s="124">
        <v>1</v>
      </c>
      <c r="D99" s="124">
        <v>1</v>
      </c>
      <c r="E99" s="124">
        <v>1</v>
      </c>
      <c r="F99" s="124">
        <v>1</v>
      </c>
      <c r="G99" s="124">
        <v>1</v>
      </c>
      <c r="H99" s="124">
        <v>1</v>
      </c>
      <c r="I99" s="124">
        <v>1</v>
      </c>
      <c r="J99" s="124">
        <v>1</v>
      </c>
    </row>
    <row r="100" spans="1:10" ht="18" customHeight="1">
      <c r="A100" s="54" t="s">
        <v>395</v>
      </c>
      <c r="B100" s="124">
        <v>1</v>
      </c>
      <c r="C100" s="124">
        <v>1</v>
      </c>
      <c r="D100" s="124">
        <v>1</v>
      </c>
      <c r="E100" s="124">
        <v>1</v>
      </c>
      <c r="F100" s="124">
        <v>1</v>
      </c>
      <c r="G100" s="124">
        <v>1</v>
      </c>
      <c r="H100" s="124">
        <v>1</v>
      </c>
      <c r="I100" s="124">
        <v>1</v>
      </c>
      <c r="J100" s="124">
        <v>1</v>
      </c>
    </row>
    <row r="101" spans="1:10" ht="18" customHeight="1">
      <c r="A101" s="54" t="s">
        <v>396</v>
      </c>
      <c r="B101" s="124">
        <v>1</v>
      </c>
      <c r="C101" s="124">
        <v>1</v>
      </c>
      <c r="D101" s="124">
        <v>1</v>
      </c>
      <c r="E101" s="124">
        <v>1</v>
      </c>
      <c r="F101" s="124">
        <v>1</v>
      </c>
      <c r="G101" s="124">
        <v>1</v>
      </c>
      <c r="H101" s="124">
        <v>1</v>
      </c>
      <c r="I101" s="124">
        <v>1</v>
      </c>
      <c r="J101" s="124">
        <v>1</v>
      </c>
    </row>
    <row r="102" spans="1:10" ht="18" customHeight="1">
      <c r="A102" s="54" t="s">
        <v>397</v>
      </c>
      <c r="B102" s="124">
        <v>0</v>
      </c>
      <c r="C102" s="124">
        <v>1</v>
      </c>
      <c r="D102" s="124">
        <v>0</v>
      </c>
      <c r="E102" s="124">
        <v>1</v>
      </c>
      <c r="F102" s="124">
        <v>1</v>
      </c>
      <c r="G102" s="124">
        <v>1</v>
      </c>
      <c r="H102" s="124">
        <v>0</v>
      </c>
      <c r="I102" s="124">
        <v>1</v>
      </c>
      <c r="J102" s="124">
        <v>0</v>
      </c>
    </row>
    <row r="103" spans="1:10" ht="18" customHeight="1">
      <c r="A103" s="54" t="s">
        <v>398</v>
      </c>
      <c r="B103" s="124">
        <v>1</v>
      </c>
      <c r="C103" s="124">
        <v>1</v>
      </c>
      <c r="D103" s="124">
        <v>1</v>
      </c>
      <c r="E103" s="124">
        <v>0</v>
      </c>
      <c r="F103" s="124">
        <v>0</v>
      </c>
      <c r="G103" s="124">
        <v>1</v>
      </c>
      <c r="H103" s="124">
        <v>1</v>
      </c>
      <c r="I103" s="124">
        <v>1</v>
      </c>
      <c r="J103" s="124">
        <v>1</v>
      </c>
    </row>
    <row r="104" spans="1:10" ht="18" customHeight="1">
      <c r="A104" s="54" t="s">
        <v>399</v>
      </c>
      <c r="B104" s="124">
        <v>0</v>
      </c>
      <c r="C104" s="124">
        <v>1</v>
      </c>
      <c r="D104" s="124">
        <v>1</v>
      </c>
      <c r="E104" s="124">
        <v>1</v>
      </c>
      <c r="F104" s="124">
        <v>1</v>
      </c>
      <c r="G104" s="124">
        <v>0</v>
      </c>
      <c r="H104" s="124">
        <v>1</v>
      </c>
      <c r="I104" s="124">
        <v>1</v>
      </c>
      <c r="J104" s="124">
        <v>0</v>
      </c>
    </row>
    <row r="105" spans="1:10" ht="18" customHeight="1">
      <c r="A105" s="31" t="s">
        <v>203</v>
      </c>
      <c r="B105" s="124">
        <f>SUM(B5:B104)</f>
        <v>90</v>
      </c>
      <c r="C105" s="124">
        <f>SUM(C5:C104)</f>
        <v>90</v>
      </c>
      <c r="D105" s="124">
        <f t="shared" ref="D105:J105" si="0">SUM(D5:D104)</f>
        <v>90</v>
      </c>
      <c r="E105" s="124">
        <f t="shared" si="0"/>
        <v>90</v>
      </c>
      <c r="F105" s="124">
        <f t="shared" si="0"/>
        <v>90</v>
      </c>
      <c r="G105" s="124">
        <f t="shared" si="0"/>
        <v>90</v>
      </c>
      <c r="H105" s="124">
        <f t="shared" si="0"/>
        <v>90</v>
      </c>
      <c r="I105" s="124">
        <f t="shared" si="0"/>
        <v>100</v>
      </c>
      <c r="J105" s="124">
        <f t="shared" si="0"/>
        <v>90</v>
      </c>
    </row>
    <row r="107" spans="1:10" ht="21" customHeight="1">
      <c r="A107" s="33"/>
      <c r="B107" s="287" t="s">
        <v>227</v>
      </c>
      <c r="C107" s="287"/>
      <c r="D107" s="287"/>
      <c r="E107" s="287"/>
      <c r="F107" s="287"/>
      <c r="G107" s="287"/>
      <c r="H107" s="287"/>
      <c r="I107" s="287"/>
    </row>
    <row r="108" spans="1:10" ht="18" customHeight="1">
      <c r="A108" s="288" t="s">
        <v>205</v>
      </c>
      <c r="B108" s="288"/>
      <c r="C108" s="55"/>
      <c r="D108" s="55"/>
      <c r="E108" s="55"/>
      <c r="F108" s="55"/>
      <c r="G108" s="55"/>
      <c r="H108" s="55"/>
      <c r="I108" s="55"/>
    </row>
    <row r="109" spans="1:10" ht="18" customHeight="1">
      <c r="A109" s="54" t="s">
        <v>203</v>
      </c>
      <c r="B109" s="124">
        <v>90</v>
      </c>
      <c r="C109" s="124">
        <v>90</v>
      </c>
      <c r="D109" s="124">
        <v>90</v>
      </c>
      <c r="E109" s="124">
        <v>90</v>
      </c>
      <c r="F109" s="124">
        <v>90</v>
      </c>
      <c r="G109" s="124">
        <v>90</v>
      </c>
      <c r="H109" s="124">
        <v>90</v>
      </c>
      <c r="I109" s="124">
        <v>100</v>
      </c>
      <c r="J109" s="124">
        <v>90</v>
      </c>
    </row>
    <row r="110" spans="1:10" ht="18" customHeight="1">
      <c r="A110" s="56" t="s">
        <v>204</v>
      </c>
      <c r="B110" s="124">
        <v>90</v>
      </c>
      <c r="C110" s="124">
        <v>90</v>
      </c>
      <c r="D110" s="124">
        <v>90</v>
      </c>
      <c r="E110" s="124">
        <v>90</v>
      </c>
      <c r="F110" s="124">
        <v>90</v>
      </c>
      <c r="G110" s="124">
        <v>90</v>
      </c>
      <c r="H110" s="124">
        <v>90</v>
      </c>
      <c r="I110" s="124">
        <v>90</v>
      </c>
      <c r="J110" s="124">
        <v>90</v>
      </c>
    </row>
    <row r="111" spans="1:10" ht="18" customHeight="1">
      <c r="A111" s="54" t="s">
        <v>131</v>
      </c>
      <c r="B111" s="124">
        <v>90</v>
      </c>
      <c r="C111" s="124">
        <v>90</v>
      </c>
      <c r="D111" s="124">
        <v>90</v>
      </c>
      <c r="E111" s="124">
        <v>90</v>
      </c>
      <c r="F111" s="124">
        <v>90</v>
      </c>
      <c r="G111" s="124">
        <v>90</v>
      </c>
      <c r="H111" s="124">
        <v>90</v>
      </c>
      <c r="I111" s="124">
        <v>90</v>
      </c>
      <c r="J111" s="124">
        <v>90</v>
      </c>
    </row>
    <row r="112" spans="1:10" ht="18" customHeight="1">
      <c r="A112" s="54" t="s">
        <v>102</v>
      </c>
      <c r="B112" s="124">
        <v>5</v>
      </c>
      <c r="C112" s="124">
        <v>5</v>
      </c>
      <c r="D112" s="124">
        <v>5</v>
      </c>
      <c r="E112" s="124">
        <v>5</v>
      </c>
      <c r="F112" s="124">
        <v>5</v>
      </c>
      <c r="G112" s="124">
        <v>5</v>
      </c>
      <c r="H112" s="124">
        <v>5</v>
      </c>
      <c r="I112" s="124">
        <v>5</v>
      </c>
      <c r="J112" s="124">
        <v>5</v>
      </c>
    </row>
    <row r="113" spans="1:10" ht="18" customHeight="1">
      <c r="A113" s="54" t="s">
        <v>104</v>
      </c>
      <c r="B113" s="54" t="s">
        <v>328</v>
      </c>
      <c r="C113" s="54" t="s">
        <v>328</v>
      </c>
      <c r="D113" s="54" t="s">
        <v>328</v>
      </c>
      <c r="E113" s="54" t="s">
        <v>328</v>
      </c>
      <c r="F113" s="54" t="s">
        <v>328</v>
      </c>
      <c r="G113" s="54" t="s">
        <v>328</v>
      </c>
      <c r="H113" s="54" t="s">
        <v>328</v>
      </c>
      <c r="I113" s="54" t="s">
        <v>328</v>
      </c>
      <c r="J113" s="54" t="s">
        <v>328</v>
      </c>
    </row>
  </sheetData>
  <mergeCells count="4">
    <mergeCell ref="B107:I107"/>
    <mergeCell ref="A108:B108"/>
    <mergeCell ref="A1:J1"/>
    <mergeCell ref="A2:J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ข้อมูลโรงเรียน</vt:lpstr>
      <vt:lpstr>Data สพฐ.</vt:lpstr>
      <vt:lpstr>สรุป สพฐ.</vt:lpstr>
      <vt:lpstr>มฐ2(2.1)</vt:lpstr>
      <vt:lpstr>มฐ3(3.4)</vt:lpstr>
      <vt:lpstr>มฐ๔</vt:lpstr>
      <vt:lpstr>มฐ5(5.1)</vt:lpstr>
      <vt:lpstr>มฐ5(5.4)</vt:lpstr>
      <vt:lpstr>มฐ7(7.1-7.9)</vt:lpstr>
      <vt:lpstr>'Data สพฐ.'!Print_Titles</vt:lpstr>
      <vt:lpstr>'มฐ7(7.1-7.9)'!Print_Titles</vt:lpstr>
      <vt:lpstr>'สรุป สพฐ.'!Print_Titles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pensri</cp:lastModifiedBy>
  <cp:lastPrinted>2012-06-15T01:06:31Z</cp:lastPrinted>
  <dcterms:created xsi:type="dcterms:W3CDTF">2012-03-29T04:51:24Z</dcterms:created>
  <dcterms:modified xsi:type="dcterms:W3CDTF">2012-07-20T10:34:29Z</dcterms:modified>
</cp:coreProperties>
</file>